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540" windowHeight="6390" tabRatio="533" activeTab="2"/>
  </bookViews>
  <sheets>
    <sheet name="Лист5" sheetId="1" r:id="rId1"/>
    <sheet name="Лист4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<sst xmlns="http://schemas.openxmlformats.org/spreadsheetml/2006/main" count="370" uniqueCount="165">
  <si>
    <t>MnO</t>
  </si>
  <si>
    <t>MgO</t>
  </si>
  <si>
    <t>CaO</t>
  </si>
  <si>
    <t>ппп</t>
  </si>
  <si>
    <t>Сумма</t>
  </si>
  <si>
    <t>ГМ</t>
  </si>
  <si>
    <t>ЖМ</t>
  </si>
  <si>
    <t>ФМ</t>
  </si>
  <si>
    <t>АМ</t>
  </si>
  <si>
    <t>ТМ</t>
  </si>
  <si>
    <t>НКМ</t>
  </si>
  <si>
    <t>ЩМ</t>
  </si>
  <si>
    <r>
      <t>SiO</t>
    </r>
    <r>
      <rPr>
        <vertAlign val="subscript"/>
        <sz val="10"/>
        <rFont val="Arial Cyr"/>
        <family val="2"/>
      </rPr>
      <t>2</t>
    </r>
  </si>
  <si>
    <r>
      <t>TiO</t>
    </r>
    <r>
      <rPr>
        <vertAlign val="subscript"/>
        <sz val="10"/>
        <rFont val="Arial Cyr"/>
        <family val="2"/>
      </rPr>
      <t>2</t>
    </r>
  </si>
  <si>
    <r>
      <t>Al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O</t>
    </r>
    <r>
      <rPr>
        <vertAlign val="subscript"/>
        <sz val="10"/>
        <rFont val="Arial Cyr"/>
        <family val="2"/>
      </rPr>
      <t>3</t>
    </r>
  </si>
  <si>
    <r>
      <t>Fe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O</t>
    </r>
    <r>
      <rPr>
        <vertAlign val="subscript"/>
        <sz val="10"/>
        <rFont val="Arial Cyr"/>
        <family val="2"/>
      </rPr>
      <t>3</t>
    </r>
  </si>
  <si>
    <r>
      <t>Na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O</t>
    </r>
  </si>
  <si>
    <r>
      <t>K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O</t>
    </r>
  </si>
  <si>
    <r>
      <t>P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O</t>
    </r>
    <r>
      <rPr>
        <vertAlign val="subscript"/>
        <sz val="10"/>
        <rFont val="Arial Cyr"/>
        <family val="2"/>
      </rPr>
      <t>5</t>
    </r>
  </si>
  <si>
    <t>n</t>
  </si>
  <si>
    <t>Хемотип</t>
  </si>
  <si>
    <t>Литотип</t>
  </si>
  <si>
    <t>FeO</t>
  </si>
  <si>
    <r>
      <t>Na</t>
    </r>
    <r>
      <rPr>
        <i/>
        <vertAlign val="subscript"/>
        <sz val="8"/>
        <rFont val="Arial Cyr"/>
        <family val="2"/>
      </rPr>
      <t>2</t>
    </r>
    <r>
      <rPr>
        <i/>
        <sz val="8"/>
        <rFont val="Arial Cyr"/>
        <family val="2"/>
      </rPr>
      <t>O+ K</t>
    </r>
    <r>
      <rPr>
        <i/>
        <vertAlign val="subscript"/>
        <sz val="8"/>
        <rFont val="Arial Cyr"/>
        <family val="2"/>
      </rPr>
      <t>2</t>
    </r>
    <r>
      <rPr>
        <i/>
        <sz val="8"/>
        <rFont val="Arial Cyr"/>
        <family val="2"/>
      </rPr>
      <t>O</t>
    </r>
  </si>
  <si>
    <t>Миосилит</t>
  </si>
  <si>
    <t>Нормосилит</t>
  </si>
  <si>
    <t>S</t>
  </si>
  <si>
    <t>Псевдосилит</t>
  </si>
  <si>
    <t>Составы вне кластеров</t>
  </si>
  <si>
    <t>Метаалевролит песчанистый</t>
  </si>
  <si>
    <t>Ожелезненная порода</t>
  </si>
  <si>
    <t xml:space="preserve">Метапесчаник слюдистый </t>
  </si>
  <si>
    <t xml:space="preserve">Метапесчаник  Fsp-Qu </t>
  </si>
  <si>
    <t>9224а</t>
  </si>
  <si>
    <t xml:space="preserve">Метапесчаник  с Karb </t>
  </si>
  <si>
    <t>I</t>
  </si>
  <si>
    <t>II</t>
  </si>
  <si>
    <t>Щел. нормосилит</t>
  </si>
  <si>
    <t>Суперсилит</t>
  </si>
  <si>
    <r>
      <t>SiO</t>
    </r>
    <r>
      <rPr>
        <vertAlign val="subscript"/>
        <sz val="11"/>
        <rFont val="Times New Roman Cyr"/>
        <family val="1"/>
      </rPr>
      <t>2</t>
    </r>
  </si>
  <si>
    <r>
      <t>TiO</t>
    </r>
    <r>
      <rPr>
        <vertAlign val="subscript"/>
        <sz val="11"/>
        <rFont val="Times New Roman Cyr"/>
        <family val="1"/>
      </rPr>
      <t>2</t>
    </r>
  </si>
  <si>
    <r>
      <t>Al</t>
    </r>
    <r>
      <rPr>
        <vertAlign val="subscript"/>
        <sz val="11"/>
        <rFont val="Times New Roman Cyr"/>
        <family val="1"/>
      </rPr>
      <t>2</t>
    </r>
    <r>
      <rPr>
        <sz val="11"/>
        <rFont val="Times New Roman Cyr"/>
        <family val="1"/>
      </rPr>
      <t>O</t>
    </r>
    <r>
      <rPr>
        <vertAlign val="subscript"/>
        <sz val="11"/>
        <rFont val="Times New Roman Cyr"/>
        <family val="1"/>
      </rPr>
      <t>3</t>
    </r>
  </si>
  <si>
    <r>
      <t>Fe</t>
    </r>
    <r>
      <rPr>
        <vertAlign val="subscript"/>
        <sz val="11"/>
        <rFont val="Times New Roman Cyr"/>
        <family val="1"/>
      </rPr>
      <t>2</t>
    </r>
    <r>
      <rPr>
        <sz val="11"/>
        <rFont val="Times New Roman Cyr"/>
        <family val="1"/>
      </rPr>
      <t>O</t>
    </r>
    <r>
      <rPr>
        <vertAlign val="subscript"/>
        <sz val="11"/>
        <rFont val="Times New Roman Cyr"/>
        <family val="1"/>
      </rPr>
      <t>3</t>
    </r>
  </si>
  <si>
    <r>
      <t>Na</t>
    </r>
    <r>
      <rPr>
        <vertAlign val="subscript"/>
        <sz val="11"/>
        <rFont val="Times New Roman Cyr"/>
        <family val="1"/>
      </rPr>
      <t>2</t>
    </r>
    <r>
      <rPr>
        <sz val="11"/>
        <rFont val="Times New Roman Cyr"/>
        <family val="1"/>
      </rPr>
      <t>O</t>
    </r>
  </si>
  <si>
    <r>
      <t>K</t>
    </r>
    <r>
      <rPr>
        <vertAlign val="subscript"/>
        <sz val="11"/>
        <rFont val="Times New Roman Cyr"/>
        <family val="1"/>
      </rPr>
      <t>2</t>
    </r>
    <r>
      <rPr>
        <sz val="11"/>
        <rFont val="Times New Roman Cyr"/>
        <family val="1"/>
      </rPr>
      <t>O</t>
    </r>
  </si>
  <si>
    <r>
      <t>P</t>
    </r>
    <r>
      <rPr>
        <vertAlign val="subscript"/>
        <sz val="11"/>
        <rFont val="Times New Roman Cyr"/>
        <family val="1"/>
      </rPr>
      <t>2</t>
    </r>
    <r>
      <rPr>
        <sz val="11"/>
        <rFont val="Times New Roman Cyr"/>
        <family val="1"/>
      </rPr>
      <t>O</t>
    </r>
    <r>
      <rPr>
        <vertAlign val="subscript"/>
        <sz val="11"/>
        <rFont val="Times New Roman Cyr"/>
        <family val="1"/>
      </rPr>
      <t>5</t>
    </r>
  </si>
  <si>
    <t>4</t>
  </si>
  <si>
    <t>Суперсилиты</t>
  </si>
  <si>
    <t>Псевдо-силиты</t>
  </si>
  <si>
    <t>Супер-силиты</t>
  </si>
  <si>
    <t>Нормо-силит</t>
  </si>
  <si>
    <t>Мио-силит</t>
  </si>
  <si>
    <t>Метапесчаники</t>
  </si>
  <si>
    <t xml:space="preserve"> S x</t>
  </si>
  <si>
    <t>Литохимический стандарт ЮК.</t>
  </si>
  <si>
    <t>Пример обработки выборки силикатных анализов:</t>
  </si>
  <si>
    <r>
      <t>разрез хобеинской свиты (R</t>
    </r>
    <r>
      <rPr>
        <b/>
        <vertAlign val="subscript"/>
        <sz val="12"/>
        <rFont val="Arial Cyr"/>
        <family val="2"/>
      </rPr>
      <t>3</t>
    </r>
    <r>
      <rPr>
        <b/>
        <sz val="12"/>
        <rFont val="Arial Cyr"/>
        <family val="2"/>
      </rPr>
      <t xml:space="preserve">hb) на р. Пеленгичей, Приполярный Урал </t>
    </r>
  </si>
  <si>
    <t>1 - метапесчаники и метаалевролиты</t>
  </si>
  <si>
    <t>2 - метаалевролиты карбонатсодержащие</t>
  </si>
  <si>
    <t>Мол. к.</t>
  </si>
  <si>
    <t>Karb</t>
  </si>
  <si>
    <t>Le</t>
  </si>
  <si>
    <t>Hem</t>
  </si>
  <si>
    <t>Bt</t>
  </si>
  <si>
    <t>Chl</t>
  </si>
  <si>
    <t>Ms</t>
  </si>
  <si>
    <t>Ab</t>
  </si>
  <si>
    <t>An</t>
  </si>
  <si>
    <t>Ort</t>
  </si>
  <si>
    <t>Qu</t>
  </si>
  <si>
    <t>SiO2</t>
  </si>
  <si>
    <t>TiO2</t>
  </si>
  <si>
    <t>Al2O3</t>
  </si>
  <si>
    <t>Fe2O3</t>
  </si>
  <si>
    <t>Na2O</t>
  </si>
  <si>
    <t>K2O</t>
  </si>
  <si>
    <t>P2O5</t>
  </si>
  <si>
    <t>CO2</t>
  </si>
  <si>
    <t>Sобщ</t>
  </si>
  <si>
    <t>H2O</t>
  </si>
  <si>
    <t>BaO</t>
  </si>
  <si>
    <t>SO3</t>
  </si>
  <si>
    <t>Порядок пересчета:</t>
  </si>
  <si>
    <r>
      <t>TiO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 xml:space="preserve"> x H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</si>
  <si>
    <t xml:space="preserve">Ab </t>
  </si>
  <si>
    <r>
      <t>Na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 x Al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  <r>
      <rPr>
        <vertAlign val="subscript"/>
        <sz val="11"/>
        <rFont val="Arial Cyr"/>
        <family val="2"/>
      </rPr>
      <t>3</t>
    </r>
    <r>
      <rPr>
        <sz val="11"/>
        <rFont val="Arial Cyr"/>
        <family val="2"/>
      </rPr>
      <t xml:space="preserve"> x 6SiO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 xml:space="preserve"> </t>
    </r>
  </si>
  <si>
    <r>
      <t>CaO x Al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  <r>
      <rPr>
        <vertAlign val="subscript"/>
        <sz val="11"/>
        <rFont val="Arial Cyr"/>
        <family val="2"/>
      </rPr>
      <t>3</t>
    </r>
    <r>
      <rPr>
        <sz val="11"/>
        <rFont val="Arial Cyr"/>
        <family val="2"/>
      </rPr>
      <t xml:space="preserve"> x 2SiO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 xml:space="preserve"> </t>
    </r>
  </si>
  <si>
    <t>соответственно ~ № 5-10</t>
  </si>
  <si>
    <t>Dol</t>
  </si>
  <si>
    <r>
      <t>(Ca, Mg)O x CO</t>
    </r>
    <r>
      <rPr>
        <vertAlign val="subscript"/>
        <sz val="11"/>
        <rFont val="Arial Cyr"/>
        <family val="2"/>
      </rPr>
      <t>2</t>
    </r>
  </si>
  <si>
    <t>Оставшееся кол-во Mg и Fe распределяется между Chl и Bt</t>
  </si>
  <si>
    <r>
      <t>Al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  <r>
      <rPr>
        <vertAlign val="subscript"/>
        <sz val="11"/>
        <rFont val="Arial Cyr"/>
        <family val="2"/>
      </rPr>
      <t>3</t>
    </r>
    <r>
      <rPr>
        <sz val="11"/>
        <rFont val="Arial Cyr"/>
        <family val="2"/>
      </rPr>
      <t xml:space="preserve"> x 2FeO x 3MgO x 3SiO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 xml:space="preserve"> x 4H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</si>
  <si>
    <t>среднее для маньхобеинских пород</t>
  </si>
  <si>
    <r>
      <t>K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 x 6(Mg, Fe)O x Al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  <r>
      <rPr>
        <vertAlign val="subscript"/>
        <sz val="11"/>
        <rFont val="Arial Cyr"/>
        <family val="2"/>
      </rPr>
      <t>3</t>
    </r>
    <r>
      <rPr>
        <sz val="11"/>
        <rFont val="Arial Cyr"/>
        <family val="2"/>
      </rPr>
      <t xml:space="preserve"> x 6SiO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 xml:space="preserve"> x 2H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</si>
  <si>
    <r>
      <t>K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 x 3Al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  <r>
      <rPr>
        <vertAlign val="subscript"/>
        <sz val="11"/>
        <rFont val="Arial Cyr"/>
        <family val="2"/>
      </rPr>
      <t>3</t>
    </r>
    <r>
      <rPr>
        <sz val="11"/>
        <rFont val="Arial Cyr"/>
        <family val="2"/>
      </rPr>
      <t xml:space="preserve"> x 6SiO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 xml:space="preserve"> x 2H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</si>
  <si>
    <r>
      <t>CaO x Al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  <r>
      <rPr>
        <vertAlign val="subscript"/>
        <sz val="11"/>
        <rFont val="Arial Cyr"/>
        <family val="2"/>
      </rPr>
      <t>3</t>
    </r>
    <r>
      <rPr>
        <sz val="11"/>
        <rFont val="Arial Cyr"/>
        <family val="2"/>
      </rPr>
      <t xml:space="preserve"> x 6SiO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 xml:space="preserve"> </t>
    </r>
  </si>
  <si>
    <t>Ms и Ort по формуле: K (в Ort) = (3K-Al)/2</t>
  </si>
  <si>
    <t>Из оставшихся окислов вычисляем:</t>
  </si>
  <si>
    <r>
      <t>Fe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  <r>
      <rPr>
        <vertAlign val="subscript"/>
        <sz val="11"/>
        <rFont val="Arial Cyr"/>
        <family val="2"/>
      </rPr>
      <t>3</t>
    </r>
  </si>
  <si>
    <r>
      <t>SiO</t>
    </r>
    <r>
      <rPr>
        <vertAlign val="subscript"/>
        <sz val="11"/>
        <rFont val="Arial Cyr"/>
        <family val="2"/>
      </rPr>
      <t>2</t>
    </r>
  </si>
  <si>
    <t>из остатков</t>
  </si>
  <si>
    <t>Ap</t>
  </si>
  <si>
    <r>
      <t>P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  <r>
      <rPr>
        <vertAlign val="subscript"/>
        <sz val="11"/>
        <rFont val="Arial Cyr"/>
        <family val="2"/>
      </rPr>
      <t>5</t>
    </r>
    <r>
      <rPr>
        <sz val="11"/>
        <rFont val="Arial Cyr"/>
        <family val="2"/>
      </rPr>
      <t xml:space="preserve"> x 3CaO</t>
    </r>
  </si>
  <si>
    <t>Sph</t>
  </si>
  <si>
    <r>
      <t>CaO x TiO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 xml:space="preserve"> x SiO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 xml:space="preserve"> </t>
    </r>
  </si>
  <si>
    <t>взяли ~1/5 часть Fe+Mg, как в кл. I, и создали</t>
  </si>
  <si>
    <t xml:space="preserve">Chl согласно приведенной формуле (среднее для маньхобеинских пород) </t>
  </si>
  <si>
    <r>
      <t>K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 x 6(Mg, Fe)O x Al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  <r>
      <rPr>
        <vertAlign val="subscript"/>
        <sz val="11"/>
        <rFont val="Arial Cyr"/>
        <family val="2"/>
      </rPr>
      <t>3</t>
    </r>
    <r>
      <rPr>
        <sz val="11"/>
        <rFont val="Arial Cyr"/>
        <family val="2"/>
      </rPr>
      <t xml:space="preserve"> x 6SiO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 xml:space="preserve"> x H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</si>
  <si>
    <t>часть K пришлось взять на Ort</t>
  </si>
  <si>
    <t>Кластеры</t>
  </si>
  <si>
    <t>Кварц</t>
  </si>
  <si>
    <t>Плагиоклаз (№)</t>
  </si>
  <si>
    <t>Ортоклаз</t>
  </si>
  <si>
    <t>Мусковит</t>
  </si>
  <si>
    <t>Биотит</t>
  </si>
  <si>
    <t>Хлорит</t>
  </si>
  <si>
    <t>Апатит</t>
  </si>
  <si>
    <t>Сфен</t>
  </si>
  <si>
    <t>Гематит</t>
  </si>
  <si>
    <t>Карбонаты</t>
  </si>
  <si>
    <t>Xср</t>
  </si>
  <si>
    <t xml:space="preserve">Sx ср </t>
  </si>
  <si>
    <t>Щел. нормо-силит</t>
  </si>
  <si>
    <t>He</t>
  </si>
  <si>
    <r>
      <t>Fe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  <r>
      <rPr>
        <vertAlign val="subscript"/>
        <sz val="11"/>
        <rFont val="Arial Cyr"/>
        <family val="2"/>
      </rPr>
      <t>3</t>
    </r>
    <r>
      <rPr>
        <sz val="11"/>
        <rFont val="Arial Cyr"/>
        <family val="2"/>
      </rPr>
      <t xml:space="preserve"> x </t>
    </r>
    <r>
      <rPr>
        <sz val="11"/>
        <rFont val="Arial Cyr"/>
        <family val="2"/>
      </rPr>
      <t>H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</si>
  <si>
    <t>Гетит</t>
  </si>
  <si>
    <t>Кластер I - метапесчаники</t>
  </si>
  <si>
    <t>Кластер II - метаалевролиты карбонатсодержащие</t>
  </si>
  <si>
    <t>контрольн.</t>
  </si>
  <si>
    <t>Миналы, % мас.</t>
  </si>
  <si>
    <t>То же, приведенное к 100%</t>
  </si>
  <si>
    <t>контр.</t>
  </si>
  <si>
    <t>9212</t>
  </si>
  <si>
    <t>9213</t>
  </si>
  <si>
    <t>9214</t>
  </si>
  <si>
    <t>N п/п</t>
  </si>
  <si>
    <t>N обр.</t>
  </si>
  <si>
    <t>Метаалевролит карбонатсодержащий</t>
  </si>
  <si>
    <t>Метаалевролиты карбонатсодержащие</t>
  </si>
  <si>
    <t>Псевдосилиты</t>
  </si>
  <si>
    <t>Таблица 4</t>
  </si>
  <si>
    <t>Таблица 1</t>
  </si>
  <si>
    <t>Итоговый чистовой график</t>
  </si>
  <si>
    <t>Рабочие точечные графики</t>
  </si>
  <si>
    <t>10,6 (№5)</t>
  </si>
  <si>
    <t>4,0 (№8)</t>
  </si>
  <si>
    <t xml:space="preserve">Средний нормативный минеральный состав пород </t>
  </si>
  <si>
    <t>Таблица 2</t>
  </si>
  <si>
    <t>Формирование кластеров (рабочая таблица)</t>
  </si>
  <si>
    <t>Химический состав горных пород, мас. % (исходная таблица)</t>
  </si>
  <si>
    <t xml:space="preserve">Метапесчаник графитистый </t>
  </si>
  <si>
    <t>Таблица 3 (итоговая)</t>
  </si>
  <si>
    <t xml:space="preserve">Химический состав пород хобеинской свиты </t>
  </si>
  <si>
    <t>на р. Пеленгичей, мас. %</t>
  </si>
  <si>
    <t>Компоненты и модули</t>
  </si>
  <si>
    <t>Нормативный пересчет</t>
  </si>
  <si>
    <t>Компоненты</t>
  </si>
  <si>
    <t>Мас. %</t>
  </si>
  <si>
    <t xml:space="preserve">Модальный минеральный состав пород (шлифы, протолочки, рентгеновский анализ): </t>
  </si>
  <si>
    <t>кварц, плагиоклаз, микроклин, серицит, хлорит, лейкоксен, сфен, карбонат, апатит, лимонит по пириту.</t>
  </si>
  <si>
    <t>кварц, плагиоклаз, микроклин, карбонат, серицит, хлорит, лейкоксен, сфен, апатит, лимонит по пириту.</t>
  </si>
  <si>
    <t>Сокращения: Karb - карбонаты, Le - лейкоксен, Sph - сфен, Hem - гематит, Bt - биотит, Chl - хлорит, Ms - мусковит, Ab - альбит, An - анортит, Ort - ортоклаз, Qu - кварц.</t>
  </si>
  <si>
    <t>Сокращения: см. лист 4.</t>
  </si>
  <si>
    <r>
      <t>Добавили 0,32 H</t>
    </r>
    <r>
      <rPr>
        <vertAlign val="subscript"/>
        <sz val="11"/>
        <rFont val="Arial Cyr"/>
        <family val="2"/>
      </rPr>
      <t>2</t>
    </r>
    <r>
      <rPr>
        <sz val="11"/>
        <rFont val="Arial Cyr"/>
        <family val="2"/>
      </rPr>
      <t>O</t>
    </r>
  </si>
  <si>
    <r>
      <t>Расчет карбоната условный - в анализе нет CO</t>
    </r>
    <r>
      <rPr>
        <vertAlign val="subscript"/>
        <sz val="11"/>
        <rFont val="Arial Cyr"/>
        <family val="2"/>
      </rPr>
      <t>2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</si>
</sst>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00000"/>
    <numFmt numFmtId="169" formatCode="0.00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</numFmts>
  <fonts count="31">
    <font>
      <sz val="10"/>
      <name val="Arial Cyr"/>
      <family val="0"/>
    </font>
    <font>
      <vertAlign val="subscript"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i/>
      <sz val="8"/>
      <name val="Arial Cyr"/>
      <family val="2"/>
    </font>
    <font>
      <i/>
      <vertAlign val="subscript"/>
      <sz val="8"/>
      <name val="Arial Cyr"/>
      <family val="2"/>
    </font>
    <font>
      <sz val="11"/>
      <name val="Times New Roman"/>
      <family val="1"/>
    </font>
    <font>
      <b/>
      <sz val="8.25"/>
      <name val="Arial Cyr"/>
      <family val="0"/>
    </font>
    <font>
      <sz val="8.25"/>
      <name val="Arial Cyr"/>
      <family val="0"/>
    </font>
    <font>
      <sz val="11"/>
      <name val="Times New Roman Cyr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b/>
      <sz val="1"/>
      <name val="Arial Cyr"/>
      <family val="0"/>
    </font>
    <font>
      <b/>
      <vertAlign val="subscript"/>
      <sz val="1"/>
      <name val="Arial Cyr"/>
      <family val="2"/>
    </font>
    <font>
      <sz val="1"/>
      <name val="Arial Cyr"/>
      <family val="0"/>
    </font>
    <font>
      <b/>
      <sz val="9.75"/>
      <name val="Arial Cyr"/>
      <family val="2"/>
    </font>
    <font>
      <b/>
      <vertAlign val="subscript"/>
      <sz val="9.75"/>
      <name val="Arial Cyr"/>
      <family val="2"/>
    </font>
    <font>
      <sz val="11"/>
      <name val="CG Times (W1)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vertAlign val="subscript"/>
      <sz val="11"/>
      <name val="Times New Roman Cyr"/>
      <family val="1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vertAlign val="subscript"/>
      <sz val="12"/>
      <name val="Arial Cyr"/>
      <family val="2"/>
    </font>
    <font>
      <vertAlign val="subscript"/>
      <sz val="11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vertAlign val="subscript"/>
      <sz val="10"/>
      <name val="Arial Cyr"/>
      <family val="2"/>
    </font>
    <font>
      <b/>
      <sz val="8"/>
      <name val="Arial Cyr"/>
      <family val="0"/>
    </font>
    <font>
      <b/>
      <sz val="11"/>
      <name val="CG Times (W1)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49" fontId="9" fillId="0" borderId="2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 wrapText="1"/>
    </xf>
    <xf numFmtId="49" fontId="0" fillId="0" borderId="8" xfId="0" applyNumberForma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top" wrapText="1"/>
    </xf>
    <xf numFmtId="2" fontId="10" fillId="0" borderId="7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top" wrapText="1"/>
    </xf>
    <xf numFmtId="2" fontId="11" fillId="0" borderId="7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8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8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49" fontId="27" fillId="3" borderId="0" xfId="0" applyNumberFormat="1" applyFont="1" applyFill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2" fontId="27" fillId="3" borderId="3" xfId="0" applyNumberFormat="1" applyFont="1" applyFill="1" applyBorder="1" applyAlignment="1">
      <alignment horizontal="center" vertical="center"/>
    </xf>
    <xf numFmtId="2" fontId="27" fillId="3" borderId="0" xfId="0" applyNumberFormat="1" applyFont="1" applyFill="1" applyAlignment="1">
      <alignment horizontal="center" vertical="center"/>
    </xf>
    <xf numFmtId="2" fontId="27" fillId="3" borderId="0" xfId="0" applyNumberFormat="1" applyFont="1" applyFill="1" applyBorder="1" applyAlignment="1">
      <alignment horizontal="center" vertical="center"/>
    </xf>
    <xf numFmtId="2" fontId="27" fillId="3" borderId="8" xfId="0" applyNumberFormat="1" applyFont="1" applyFill="1" applyBorder="1" applyAlignment="1">
      <alignment horizontal="center" vertical="center"/>
    </xf>
    <xf numFmtId="166" fontId="27" fillId="3" borderId="0" xfId="0" applyNumberFormat="1" applyFont="1" applyFill="1" applyAlignment="1">
      <alignment horizontal="center" vertical="center"/>
    </xf>
    <xf numFmtId="2" fontId="26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Кора выветривания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Лист1!$S$10:$S$20</c:f>
              <c:numCache/>
            </c:numRef>
          </c:xVal>
          <c:y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Лист1!$S$10:$S$20</c:f>
              <c:numCache/>
            </c:numRef>
          </c:xVal>
          <c:y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576396"/>
        <c:axId val="2643245"/>
      </c:scatterChart>
      <c:valAx>
        <c:axId val="3757639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Na</a:t>
                </a:r>
                <a:r>
                  <a:rPr lang="en-US" cap="none" sz="10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O+K</a:t>
                </a:r>
                <a:r>
                  <a:rPr lang="en-US" cap="none" sz="10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O,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245"/>
        <c:crosses val="autoZero"/>
        <c:crossBetween val="midCat"/>
        <c:dispUnits/>
        <c:majorUnit val="2"/>
        <c:minorUnit val="0.4"/>
      </c:valAx>
      <c:valAx>
        <c:axId val="2643245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yr"/>
                    <a:ea typeface="Arial Cyr"/>
                    <a:cs typeface="Arial Cyr"/>
                  </a:rPr>
                  <a:t>ГМ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763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 Cyr"/>
                <a:ea typeface="Arial Cyr"/>
                <a:cs typeface="Arial Cyr"/>
              </a:rPr>
              <a:t>Кора выветривания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3789206"/>
        <c:axId val="12776263"/>
      </c:scatterChart>
      <c:valAx>
        <c:axId val="237892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776263"/>
        <c:crosses val="autoZero"/>
        <c:crossBetween val="midCat"/>
        <c:dispUnits/>
      </c:valAx>
      <c:valAx>
        <c:axId val="12776263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89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Пеленгичей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5"/>
          <c:w val="0.891"/>
          <c:h val="0.7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Лист1!$T$9</c:f>
              <c:strCache>
                <c:ptCount val="1"/>
                <c:pt idx="0">
                  <c:v>ГМ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strRef>
                  <c:f>Лист1!$A$10</c:f>
                  <c:strCache>
                    <c:ptCount val="1"/>
                    <c:pt idx="0">
                      <c:v>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Лист1!$A$11</c:f>
                  <c:strCache>
                    <c:ptCount val="1"/>
                    <c:pt idx="0">
                      <c:v>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Лист1!$A$12</c:f>
                  <c:strCache>
                    <c:ptCount val="1"/>
                    <c:pt idx="0">
                      <c:v>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Лист1!$A$13</c:f>
                  <c:strCache>
                    <c:ptCount val="1"/>
                    <c:pt idx="0">
                      <c:v>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Лист1!$A$14</c:f>
                  <c:strCache>
                    <c:ptCount val="1"/>
                    <c:pt idx="0">
                      <c:v>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Лист1!$A$15</c:f>
                  <c:strCache>
                    <c:ptCount val="1"/>
                    <c:pt idx="0">
                      <c:v>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Лист1!$A$16</c:f>
                  <c:strCache>
                    <c:ptCount val="1"/>
                    <c:pt idx="0">
                      <c:v>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Лист1!$A$17</c:f>
                  <c:strCache>
                    <c:ptCount val="1"/>
                    <c:pt idx="0">
                      <c:v>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Лист1!$A$18</c:f>
                  <c:strCache>
                    <c:ptCount val="1"/>
                    <c:pt idx="0">
                      <c:v>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Лист1!$A$19</c:f>
                  <c:strCache>
                    <c:ptCount val="1"/>
                    <c:pt idx="0">
                      <c:v>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Лист1!$A$20</c:f>
                  <c:strCache>
                    <c:ptCount val="1"/>
                    <c:pt idx="0">
                      <c:v>11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Лист1!$U$10:$U$20</c:f>
              <c:numCache>
                <c:ptCount val="11"/>
                <c:pt idx="0">
                  <c:v>0.11652631578947369</c:v>
                </c:pt>
                <c:pt idx="1">
                  <c:v>0.31092436974789917</c:v>
                </c:pt>
                <c:pt idx="2">
                  <c:v>0.12824251726784344</c:v>
                </c:pt>
                <c:pt idx="3">
                  <c:v>0.07666263603385733</c:v>
                </c:pt>
                <c:pt idx="4">
                  <c:v>0.07883310719131616</c:v>
                </c:pt>
                <c:pt idx="5">
                  <c:v>0.3476271186440677</c:v>
                </c:pt>
                <c:pt idx="6">
                  <c:v>0.2233333333333333</c:v>
                </c:pt>
                <c:pt idx="7">
                  <c:v>0.26327361563517915</c:v>
                </c:pt>
                <c:pt idx="8">
                  <c:v>0.13216838760921368</c:v>
                </c:pt>
                <c:pt idx="9">
                  <c:v>0.09225352112676057</c:v>
                </c:pt>
                <c:pt idx="10">
                  <c:v>0.041628264208909374</c:v>
                </c:pt>
              </c:numCache>
            </c:numRef>
          </c:xVal>
          <c:yVal>
            <c:numRef>
              <c:f>Лист1!$Y$10:$Y$20</c:f>
              <c:numCache>
                <c:ptCount val="11"/>
                <c:pt idx="0">
                  <c:v>0.4731182795698925</c:v>
                </c:pt>
                <c:pt idx="1">
                  <c:v>0.33017241379310347</c:v>
                </c:pt>
                <c:pt idx="2">
                  <c:v>0.3992125984251969</c:v>
                </c:pt>
                <c:pt idx="3">
                  <c:v>0.4475609756097561</c:v>
                </c:pt>
                <c:pt idx="4">
                  <c:v>0.4931506849315069</c:v>
                </c:pt>
                <c:pt idx="5">
                  <c:v>0.3701754385964912</c:v>
                </c:pt>
                <c:pt idx="6">
                  <c:v>0.41373390557939915</c:v>
                </c:pt>
                <c:pt idx="7">
                  <c:v>0.3815126050420168</c:v>
                </c:pt>
                <c:pt idx="8">
                  <c:v>0.3642276422764227</c:v>
                </c:pt>
                <c:pt idx="9">
                  <c:v>0.5657142857142857</c:v>
                </c:pt>
                <c:pt idx="10">
                  <c:v>0.3861538461538461</c:v>
                </c:pt>
              </c:numCache>
            </c:numRef>
          </c:yVal>
          <c:smooth val="0"/>
        </c:ser>
        <c:axId val="47877504"/>
        <c:axId val="28244353"/>
      </c:scatterChart>
      <c:valAx>
        <c:axId val="478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ЖМ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44353"/>
        <c:crosses val="autoZero"/>
        <c:crossBetween val="midCat"/>
        <c:dispUnits/>
      </c:valAx>
      <c:valAx>
        <c:axId val="2824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НКМ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77504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Пеленгичей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4625"/>
          <c:w val="0.887"/>
          <c:h val="0.7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strRef>
                  <c:f>Лист1!$A$10</c:f>
                  <c:strCache>
                    <c:ptCount val="1"/>
                    <c:pt idx="0">
                      <c:v>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Лист1!$A$11</c:f>
                  <c:strCache>
                    <c:ptCount val="1"/>
                    <c:pt idx="0">
                      <c:v>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Лист1!$A$12</c:f>
                  <c:strCache>
                    <c:ptCount val="1"/>
                    <c:pt idx="0">
                      <c:v>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Лист1!$A$13</c:f>
                  <c:strCache>
                    <c:ptCount val="1"/>
                    <c:pt idx="0">
                      <c:v>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Лист1!$A$14</c:f>
                  <c:strCache>
                    <c:ptCount val="1"/>
                    <c:pt idx="0">
                      <c:v>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Лист1!$A$15</c:f>
                  <c:strCache>
                    <c:ptCount val="1"/>
                    <c:pt idx="0">
                      <c:v>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Лист1!$A$16</c:f>
                  <c:strCache>
                    <c:ptCount val="1"/>
                    <c:pt idx="0">
                      <c:v>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Лист1!$A$17</c:f>
                  <c:strCache>
                    <c:ptCount val="1"/>
                    <c:pt idx="0">
                      <c:v>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Лист1!$A$18</c:f>
                  <c:strCache>
                    <c:ptCount val="1"/>
                    <c:pt idx="0">
                      <c:v>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Лист1!$A$19</c:f>
                  <c:strCache>
                    <c:ptCount val="1"/>
                    <c:pt idx="0">
                      <c:v>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Лист1!$A$20</c:f>
                  <c:strCache>
                    <c:ptCount val="1"/>
                    <c:pt idx="0">
                      <c:v>11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Лист1!$S$10:$S$20</c:f>
              <c:numCache>
                <c:ptCount val="11"/>
                <c:pt idx="0">
                  <c:v>4.4</c:v>
                </c:pt>
                <c:pt idx="1">
                  <c:v>3.83</c:v>
                </c:pt>
                <c:pt idx="2">
                  <c:v>5.07</c:v>
                </c:pt>
                <c:pt idx="3">
                  <c:v>3.67</c:v>
                </c:pt>
                <c:pt idx="4">
                  <c:v>3.6</c:v>
                </c:pt>
                <c:pt idx="5">
                  <c:v>4.22</c:v>
                </c:pt>
                <c:pt idx="6">
                  <c:v>4.82</c:v>
                </c:pt>
                <c:pt idx="7">
                  <c:v>4.54</c:v>
                </c:pt>
                <c:pt idx="8">
                  <c:v>4.4799999999999995</c:v>
                </c:pt>
                <c:pt idx="9">
                  <c:v>3.96</c:v>
                </c:pt>
                <c:pt idx="10">
                  <c:v>2.51</c:v>
                </c:pt>
              </c:numCache>
            </c:numRef>
          </c:xVal>
          <c:yVal>
            <c:numRef>
              <c:f>Лист1!$T$10:$T$20</c:f>
              <c:numCache>
                <c:ptCount val="11"/>
                <c:pt idx="0">
                  <c:v>0.1330865746549561</c:v>
                </c:pt>
                <c:pt idx="1">
                  <c:v>0.20553359683794464</c:v>
                </c:pt>
                <c:pt idx="2">
                  <c:v>0.19216993464052287</c:v>
                </c:pt>
                <c:pt idx="3">
                  <c:v>0.11563636363636363</c:v>
                </c:pt>
                <c:pt idx="4">
                  <c:v>0.09454221165279429</c:v>
                </c:pt>
                <c:pt idx="5">
                  <c:v>0.25983660130718955</c:v>
                </c:pt>
                <c:pt idx="6">
                  <c:v>0.2143065693430657</c:v>
                </c:pt>
                <c:pt idx="7">
                  <c:v>0.24741626794258376</c:v>
                </c:pt>
                <c:pt idx="8">
                  <c:v>0.21148367952522257</c:v>
                </c:pt>
                <c:pt idx="9">
                  <c:v>0.09027939464493595</c:v>
                </c:pt>
                <c:pt idx="10">
                  <c:v>0.08063020214030915</c:v>
                </c:pt>
              </c:numCache>
            </c:numRef>
          </c:yVal>
          <c:smooth val="0"/>
        </c:ser>
        <c:axId val="52872586"/>
        <c:axId val="6091227"/>
      </c:scatterChart>
      <c:valAx>
        <c:axId val="52872586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Na</a:t>
                </a:r>
                <a:r>
                  <a:rPr lang="en-US" cap="none" sz="975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O+K</a:t>
                </a:r>
                <a:r>
                  <a:rPr lang="en-US" cap="none" sz="975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O,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1227"/>
        <c:crosses val="autoZero"/>
        <c:crossBetween val="midCat"/>
        <c:dispUnits/>
        <c:majorUnit val="2"/>
        <c:minorUnit val="1"/>
      </c:valAx>
      <c:valAx>
        <c:axId val="6091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ГМ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2586"/>
        <c:crossesAt val="0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Пеленгичей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385"/>
          <c:w val="0.88"/>
          <c:h val="0.75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Лист1!$S$10:$S$20</c:f>
              <c:numCache>
                <c:ptCount val="11"/>
                <c:pt idx="0">
                  <c:v>4.4</c:v>
                </c:pt>
                <c:pt idx="1">
                  <c:v>3.83</c:v>
                </c:pt>
                <c:pt idx="2">
                  <c:v>5.07</c:v>
                </c:pt>
                <c:pt idx="3">
                  <c:v>3.67</c:v>
                </c:pt>
                <c:pt idx="4">
                  <c:v>3.6</c:v>
                </c:pt>
                <c:pt idx="5">
                  <c:v>4.22</c:v>
                </c:pt>
                <c:pt idx="6">
                  <c:v>4.82</c:v>
                </c:pt>
                <c:pt idx="7">
                  <c:v>4.54</c:v>
                </c:pt>
                <c:pt idx="8">
                  <c:v>4.4799999999999995</c:v>
                </c:pt>
                <c:pt idx="9">
                  <c:v>3.96</c:v>
                </c:pt>
                <c:pt idx="10">
                  <c:v>2.51</c:v>
                </c:pt>
              </c:numCache>
            </c:numRef>
          </c:xVal>
          <c:yVal>
            <c:numRef>
              <c:f>Лист1!$T$10:$T$20</c:f>
              <c:numCache>
                <c:ptCount val="11"/>
                <c:pt idx="0">
                  <c:v>0.1330865746549561</c:v>
                </c:pt>
                <c:pt idx="1">
                  <c:v>0.20553359683794464</c:v>
                </c:pt>
                <c:pt idx="2">
                  <c:v>0.19216993464052287</c:v>
                </c:pt>
                <c:pt idx="3">
                  <c:v>0.11563636363636363</c:v>
                </c:pt>
                <c:pt idx="4">
                  <c:v>0.09454221165279429</c:v>
                </c:pt>
                <c:pt idx="5">
                  <c:v>0.25983660130718955</c:v>
                </c:pt>
                <c:pt idx="6">
                  <c:v>0.2143065693430657</c:v>
                </c:pt>
                <c:pt idx="7">
                  <c:v>0.24741626794258376</c:v>
                </c:pt>
                <c:pt idx="8">
                  <c:v>0.21148367952522257</c:v>
                </c:pt>
                <c:pt idx="9">
                  <c:v>0.09027939464493595</c:v>
                </c:pt>
                <c:pt idx="10">
                  <c:v>0.08063020214030915</c:v>
                </c:pt>
              </c:numCache>
            </c:numRef>
          </c:yVal>
          <c:smooth val="0"/>
        </c:ser>
        <c:axId val="54821044"/>
        <c:axId val="23627349"/>
      </c:scatterChart>
      <c:valAx>
        <c:axId val="54821044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Na</a:t>
                </a:r>
                <a:r>
                  <a:rPr lang="en-US" cap="none" sz="100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O+K</a:t>
                </a:r>
                <a:r>
                  <a:rPr lang="en-US" cap="none" sz="1000" b="1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O,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27349"/>
        <c:crosses val="autoZero"/>
        <c:crossBetween val="midCat"/>
        <c:dispUnits/>
        <c:majorUnit val="2"/>
        <c:minorUnit val="1"/>
      </c:valAx>
      <c:valAx>
        <c:axId val="23627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ГМ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21044"/>
        <c:crossesAt val="0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Пеленгичей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14675"/>
          <c:w val="0.8835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Лист1!$X$9</c:f>
              <c:strCache>
                <c:ptCount val="1"/>
                <c:pt idx="0">
                  <c:v>ТМ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strRef>
                  <c:f>Лист1!$A$10</c:f>
                  <c:strCache>
                    <c:ptCount val="1"/>
                    <c:pt idx="0">
                      <c:v>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Лист1!$A$11</c:f>
                  <c:strCache>
                    <c:ptCount val="1"/>
                    <c:pt idx="0">
                      <c:v>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Лист1!$A$12</c:f>
                  <c:strCache>
                    <c:ptCount val="1"/>
                    <c:pt idx="0">
                      <c:v>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Лист1!$A$13</c:f>
                  <c:strCache>
                    <c:ptCount val="1"/>
                    <c:pt idx="0">
                      <c:v>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Лист1!$A$14</c:f>
                  <c:strCache>
                    <c:ptCount val="1"/>
                    <c:pt idx="0">
                      <c:v>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Лист1!$A$15</c:f>
                  <c:strCache>
                    <c:ptCount val="1"/>
                    <c:pt idx="0">
                      <c:v>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Лист1!$A$16</c:f>
                  <c:strCache>
                    <c:ptCount val="1"/>
                    <c:pt idx="0">
                      <c:v>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Лист1!$A$17</c:f>
                  <c:strCache>
                    <c:ptCount val="1"/>
                    <c:pt idx="0">
                      <c:v>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Лист1!$A$18</c:f>
                  <c:strCache>
                    <c:ptCount val="1"/>
                    <c:pt idx="0">
                      <c:v>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Лист1!$A$19</c:f>
                  <c:strCache>
                    <c:ptCount val="1"/>
                    <c:pt idx="0">
                      <c:v>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Лист1!$A$20</c:f>
                  <c:strCache>
                    <c:ptCount val="1"/>
                    <c:pt idx="0">
                      <c:v>11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Лист1!$T$10:$T$20</c:f>
              <c:numCache>
                <c:ptCount val="11"/>
                <c:pt idx="0">
                  <c:v>0.1330865746549561</c:v>
                </c:pt>
                <c:pt idx="1">
                  <c:v>0.20553359683794464</c:v>
                </c:pt>
                <c:pt idx="2">
                  <c:v>0.19216993464052287</c:v>
                </c:pt>
                <c:pt idx="3">
                  <c:v>0.11563636363636363</c:v>
                </c:pt>
                <c:pt idx="4">
                  <c:v>0.09454221165279429</c:v>
                </c:pt>
                <c:pt idx="5">
                  <c:v>0.25983660130718955</c:v>
                </c:pt>
                <c:pt idx="6">
                  <c:v>0.2143065693430657</c:v>
                </c:pt>
                <c:pt idx="7">
                  <c:v>0.24741626794258376</c:v>
                </c:pt>
                <c:pt idx="8">
                  <c:v>0.21148367952522257</c:v>
                </c:pt>
                <c:pt idx="9">
                  <c:v>0.09027939464493595</c:v>
                </c:pt>
                <c:pt idx="10">
                  <c:v>0.08063020214030915</c:v>
                </c:pt>
              </c:numCache>
            </c:numRef>
          </c:xVal>
          <c:yVal>
            <c:numRef>
              <c:f>Лист1!$X$10:$X$20</c:f>
              <c:numCache>
                <c:ptCount val="11"/>
                <c:pt idx="0">
                  <c:v>0.02150537634408602</c:v>
                </c:pt>
                <c:pt idx="1">
                  <c:v>0.02586206896551724</c:v>
                </c:pt>
                <c:pt idx="2">
                  <c:v>0.02598425196850394</c:v>
                </c:pt>
                <c:pt idx="3">
                  <c:v>0.008536585365853661</c:v>
                </c:pt>
                <c:pt idx="4">
                  <c:v>0.009589041095890411</c:v>
                </c:pt>
                <c:pt idx="5">
                  <c:v>0.03508771929824561</c:v>
                </c:pt>
                <c:pt idx="6">
                  <c:v>0.03004291845493562</c:v>
                </c:pt>
                <c:pt idx="7">
                  <c:v>0.031932773109243695</c:v>
                </c:pt>
                <c:pt idx="8">
                  <c:v>0.02357723577235772</c:v>
                </c:pt>
                <c:pt idx="9">
                  <c:v>0.014285714285714287</c:v>
                </c:pt>
                <c:pt idx="10">
                  <c:v>0.0015384615384615385</c:v>
                </c:pt>
              </c:numCache>
            </c:numRef>
          </c:yVal>
          <c:smooth val="0"/>
        </c:ser>
        <c:axId val="11319550"/>
        <c:axId val="34767087"/>
      </c:scatterChart>
      <c:valAx>
        <c:axId val="113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ГМ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67087"/>
        <c:crosses val="autoZero"/>
        <c:crossBetween val="midCat"/>
        <c:dispUnits/>
        <c:majorUnit val="0.1"/>
      </c:valAx>
      <c:valAx>
        <c:axId val="347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19550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34</xdr:row>
      <xdr:rowOff>0</xdr:rowOff>
    </xdr:from>
    <xdr:to>
      <xdr:col>27</xdr:col>
      <xdr:colOff>0</xdr:colOff>
      <xdr:row>34</xdr:row>
      <xdr:rowOff>0</xdr:rowOff>
    </xdr:to>
    <xdr:graphicFrame>
      <xdr:nvGraphicFramePr>
        <xdr:cNvPr id="1" name="Chart 23"/>
        <xdr:cNvGraphicFramePr/>
      </xdr:nvGraphicFramePr>
      <xdr:xfrm>
        <a:off x="17402175" y="6515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44</xdr:row>
      <xdr:rowOff>0</xdr:rowOff>
    </xdr:from>
    <xdr:to>
      <xdr:col>27</xdr:col>
      <xdr:colOff>0</xdr:colOff>
      <xdr:row>44</xdr:row>
      <xdr:rowOff>0</xdr:rowOff>
    </xdr:to>
    <xdr:graphicFrame>
      <xdr:nvGraphicFramePr>
        <xdr:cNvPr id="2" name="Chart 24"/>
        <xdr:cNvGraphicFramePr/>
      </xdr:nvGraphicFramePr>
      <xdr:xfrm>
        <a:off x="17402175" y="8486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0.52675</cdr:y>
    </cdr:from>
    <cdr:to>
      <cdr:x>0.77825</cdr:x>
      <cdr:y>0.65675</cdr:y>
    </cdr:to>
    <cdr:sp>
      <cdr:nvSpPr>
        <cdr:cNvPr id="1" name="Oval 1"/>
        <cdr:cNvSpPr>
          <a:spLocks/>
        </cdr:cNvSpPr>
      </cdr:nvSpPr>
      <cdr:spPr>
        <a:xfrm rot="20207656">
          <a:off x="1819275" y="1666875"/>
          <a:ext cx="11715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0.2645</cdr:y>
    </cdr:from>
    <cdr:to>
      <cdr:x>0.83725</cdr:x>
      <cdr:y>0.3615</cdr:y>
    </cdr:to>
    <cdr:sp>
      <cdr:nvSpPr>
        <cdr:cNvPr id="2" name="Oval 2"/>
        <cdr:cNvSpPr>
          <a:spLocks/>
        </cdr:cNvSpPr>
      </cdr:nvSpPr>
      <cdr:spPr>
        <a:xfrm rot="18610065">
          <a:off x="2466975" y="838200"/>
          <a:ext cx="752475" cy="304800"/>
        </a:xfrm>
        <a:prstGeom prst="ellipse">
          <a:avLst/>
        </a:prstGeom>
        <a:pattFill prst="dk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0.56925</cdr:y>
    </cdr:from>
    <cdr:to>
      <cdr:x>0.59125</cdr:x>
      <cdr:y>0.635</cdr:y>
    </cdr:to>
    <cdr:sp>
      <cdr:nvSpPr>
        <cdr:cNvPr id="3" name="TextBox 3"/>
        <cdr:cNvSpPr txBox="1">
          <a:spLocks noChangeArrowheads="1"/>
        </cdr:cNvSpPr>
      </cdr:nvSpPr>
      <cdr:spPr>
        <a:xfrm>
          <a:off x="2152650" y="1809750"/>
          <a:ext cx="123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I</a:t>
          </a:r>
        </a:p>
      </cdr:txBody>
    </cdr:sp>
  </cdr:relSizeAnchor>
  <cdr:relSizeAnchor xmlns:cdr="http://schemas.openxmlformats.org/drawingml/2006/chartDrawing">
    <cdr:from>
      <cdr:x>0.60775</cdr:x>
      <cdr:y>0.4</cdr:y>
    </cdr:from>
    <cdr:to>
      <cdr:x>0.699</cdr:x>
      <cdr:y>0.46</cdr:y>
    </cdr:to>
    <cdr:sp>
      <cdr:nvSpPr>
        <cdr:cNvPr id="4" name="TextBox 4"/>
        <cdr:cNvSpPr txBox="1">
          <a:spLocks noChangeArrowheads="1"/>
        </cdr:cNvSpPr>
      </cdr:nvSpPr>
      <cdr:spPr>
        <a:xfrm>
          <a:off x="2343150" y="12668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9212</a:t>
          </a:r>
        </a:p>
      </cdr:txBody>
    </cdr:sp>
  </cdr:relSizeAnchor>
  <cdr:relSizeAnchor xmlns:cdr="http://schemas.openxmlformats.org/drawingml/2006/chartDrawing">
    <cdr:from>
      <cdr:x>0.7115</cdr:x>
      <cdr:y>0.18475</cdr:y>
    </cdr:from>
    <cdr:to>
      <cdr:x>0.751</cdr:x>
      <cdr:y>0.2505</cdr:y>
    </cdr:to>
    <cdr:sp>
      <cdr:nvSpPr>
        <cdr:cNvPr id="5" name="TextBox 5"/>
        <cdr:cNvSpPr txBox="1">
          <a:spLocks noChangeArrowheads="1"/>
        </cdr:cNvSpPr>
      </cdr:nvSpPr>
      <cdr:spPr>
        <a:xfrm>
          <a:off x="2743200" y="581025"/>
          <a:ext cx="152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II</a:t>
          </a:r>
        </a:p>
      </cdr:txBody>
    </cdr:sp>
  </cdr:relSizeAnchor>
  <cdr:relSizeAnchor xmlns:cdr="http://schemas.openxmlformats.org/drawingml/2006/chartDrawing">
    <cdr:from>
      <cdr:x>0.77825</cdr:x>
      <cdr:y>0.42125</cdr:y>
    </cdr:from>
    <cdr:to>
      <cdr:x>0.8005</cdr:x>
      <cdr:y>0.487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13335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0.6585</cdr:y>
    </cdr:from>
    <cdr:to>
      <cdr:x>0.29175</cdr:x>
      <cdr:y>0.70175</cdr:y>
    </cdr:to>
    <cdr:sp>
      <cdr:nvSpPr>
        <cdr:cNvPr id="7" name="Rectangle 7"/>
        <cdr:cNvSpPr>
          <a:spLocks/>
        </cdr:cNvSpPr>
      </cdr:nvSpPr>
      <cdr:spPr>
        <a:xfrm>
          <a:off x="809625" y="2085975"/>
          <a:ext cx="3048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0.7325</cdr:y>
    </cdr:from>
    <cdr:to>
      <cdr:x>0.29175</cdr:x>
      <cdr:y>0.7755</cdr:y>
    </cdr:to>
    <cdr:sp>
      <cdr:nvSpPr>
        <cdr:cNvPr id="8" name="Rectangle 8"/>
        <cdr:cNvSpPr>
          <a:spLocks/>
        </cdr:cNvSpPr>
      </cdr:nvSpPr>
      <cdr:spPr>
        <a:xfrm>
          <a:off x="809625" y="2324100"/>
          <a:ext cx="304800" cy="13335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0.5415</cdr:y>
    </cdr:from>
    <cdr:to>
      <cdr:x>0.74225</cdr:x>
      <cdr:y>0.6015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171450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9214</a:t>
          </a:r>
        </a:p>
      </cdr:txBody>
    </cdr:sp>
  </cdr:relSizeAnchor>
  <cdr:relSizeAnchor xmlns:cdr="http://schemas.openxmlformats.org/drawingml/2006/chartDrawing">
    <cdr:from>
      <cdr:x>0.82075</cdr:x>
      <cdr:y>0.4</cdr:y>
    </cdr:from>
    <cdr:to>
      <cdr:x>0.9215</cdr:x>
      <cdr:y>0.4895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62300" y="1266825"/>
          <a:ext cx="390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9213</a:t>
          </a:r>
        </a:p>
      </cdr:txBody>
    </cdr:sp>
  </cdr:relSizeAnchor>
  <cdr:relSizeAnchor xmlns:cdr="http://schemas.openxmlformats.org/drawingml/2006/chartDrawing">
    <cdr:from>
      <cdr:x>0.319</cdr:x>
      <cdr:y>0.65525</cdr:y>
    </cdr:from>
    <cdr:to>
      <cdr:x>0.361</cdr:x>
      <cdr:y>0.721</cdr:y>
    </cdr:to>
    <cdr:sp>
      <cdr:nvSpPr>
        <cdr:cNvPr id="11" name="TextBox 11"/>
        <cdr:cNvSpPr txBox="1">
          <a:spLocks noChangeArrowheads="1"/>
        </cdr:cNvSpPr>
      </cdr:nvSpPr>
      <cdr:spPr>
        <a:xfrm>
          <a:off x="1228725" y="2076450"/>
          <a:ext cx="161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</a:t>
          </a:r>
        </a:p>
      </cdr:txBody>
    </cdr:sp>
  </cdr:relSizeAnchor>
  <cdr:relSizeAnchor xmlns:cdr="http://schemas.openxmlformats.org/drawingml/2006/chartDrawing">
    <cdr:from>
      <cdr:x>0.34625</cdr:x>
      <cdr:y>0.7325</cdr:y>
    </cdr:from>
    <cdr:to>
      <cdr:x>0.38825</cdr:x>
      <cdr:y>0.79825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333500" y="2324100"/>
          <a:ext cx="161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</xdr:row>
      <xdr:rowOff>19050</xdr:rowOff>
    </xdr:from>
    <xdr:to>
      <xdr:col>13</xdr:col>
      <xdr:colOff>647700</xdr:colOff>
      <xdr:row>19</xdr:row>
      <xdr:rowOff>152400</xdr:rowOff>
    </xdr:to>
    <xdr:graphicFrame>
      <xdr:nvGraphicFramePr>
        <xdr:cNvPr id="1" name="Chart 3"/>
        <xdr:cNvGraphicFramePr/>
      </xdr:nvGraphicFramePr>
      <xdr:xfrm>
        <a:off x="5543550" y="533400"/>
        <a:ext cx="40195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</xdr:row>
      <xdr:rowOff>28575</xdr:rowOff>
    </xdr:from>
    <xdr:to>
      <xdr:col>6</xdr:col>
      <xdr:colOff>676275</xdr:colOff>
      <xdr:row>19</xdr:row>
      <xdr:rowOff>152400</xdr:rowOff>
    </xdr:to>
    <xdr:graphicFrame>
      <xdr:nvGraphicFramePr>
        <xdr:cNvPr id="2" name="Chart 4"/>
        <xdr:cNvGraphicFramePr/>
      </xdr:nvGraphicFramePr>
      <xdr:xfrm>
        <a:off x="733425" y="542925"/>
        <a:ext cx="40576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219075</xdr:colOff>
      <xdr:row>26</xdr:row>
      <xdr:rowOff>38100</xdr:rowOff>
    </xdr:from>
    <xdr:ext cx="85725" cy="180975"/>
    <xdr:sp>
      <xdr:nvSpPr>
        <xdr:cNvPr id="3" name="TextBox 6"/>
        <xdr:cNvSpPr txBox="1">
          <a:spLocks noChangeArrowheads="1"/>
        </xdr:cNvSpPr>
      </xdr:nvSpPr>
      <xdr:spPr>
        <a:xfrm>
          <a:off x="2962275" y="4705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476250</xdr:colOff>
      <xdr:row>37</xdr:row>
      <xdr:rowOff>28575</xdr:rowOff>
    </xdr:from>
    <xdr:ext cx="85725" cy="200025"/>
    <xdr:sp>
      <xdr:nvSpPr>
        <xdr:cNvPr id="4" name="TextBox 11"/>
        <xdr:cNvSpPr txBox="1">
          <a:spLocks noChangeArrowheads="1"/>
        </xdr:cNvSpPr>
      </xdr:nvSpPr>
      <xdr:spPr>
        <a:xfrm>
          <a:off x="1847850" y="6477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666750</xdr:colOff>
      <xdr:row>38</xdr:row>
      <xdr:rowOff>114300</xdr:rowOff>
    </xdr:from>
    <xdr:ext cx="161925" cy="200025"/>
    <xdr:sp>
      <xdr:nvSpPr>
        <xdr:cNvPr id="5" name="TextBox 12"/>
        <xdr:cNvSpPr txBox="1">
          <a:spLocks noChangeArrowheads="1"/>
        </xdr:cNvSpPr>
      </xdr:nvSpPr>
      <xdr:spPr>
        <a:xfrm>
          <a:off x="2038350" y="67246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495300</xdr:colOff>
      <xdr:row>15</xdr:row>
      <xdr:rowOff>95250</xdr:rowOff>
    </xdr:from>
    <xdr:ext cx="85725" cy="200025"/>
    <xdr:sp>
      <xdr:nvSpPr>
        <xdr:cNvPr id="6" name="TextBox 13"/>
        <xdr:cNvSpPr txBox="1">
          <a:spLocks noChangeArrowheads="1"/>
        </xdr:cNvSpPr>
      </xdr:nvSpPr>
      <xdr:spPr>
        <a:xfrm>
          <a:off x="1181100" y="2781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676275</xdr:colOff>
      <xdr:row>23</xdr:row>
      <xdr:rowOff>38100</xdr:rowOff>
    </xdr:from>
    <xdr:to>
      <xdr:col>7</xdr:col>
      <xdr:colOff>419100</xdr:colOff>
      <xdr:row>42</xdr:row>
      <xdr:rowOff>142875</xdr:rowOff>
    </xdr:to>
    <xdr:graphicFrame>
      <xdr:nvGraphicFramePr>
        <xdr:cNvPr id="7" name="Chart 14"/>
        <xdr:cNvGraphicFramePr/>
      </xdr:nvGraphicFramePr>
      <xdr:xfrm>
        <a:off x="1362075" y="4219575"/>
        <a:ext cx="385762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47625</xdr:colOff>
      <xdr:row>3</xdr:row>
      <xdr:rowOff>28575</xdr:rowOff>
    </xdr:from>
    <xdr:to>
      <xdr:col>20</xdr:col>
      <xdr:colOff>676275</xdr:colOff>
      <xdr:row>19</xdr:row>
      <xdr:rowOff>161925</xdr:rowOff>
    </xdr:to>
    <xdr:graphicFrame>
      <xdr:nvGraphicFramePr>
        <xdr:cNvPr id="8" name="Chart 15"/>
        <xdr:cNvGraphicFramePr/>
      </xdr:nvGraphicFramePr>
      <xdr:xfrm>
        <a:off x="10334625" y="542925"/>
        <a:ext cx="405765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F14" sqref="F14"/>
    </sheetView>
  </sheetViews>
  <sheetFormatPr defaultColWidth="9.00390625" defaultRowHeight="12.75"/>
  <cols>
    <col min="1" max="1" width="8.25390625" style="0" customWidth="1"/>
    <col min="2" max="2" width="12.875" style="0" customWidth="1"/>
    <col min="5" max="17" width="6.75390625" style="0" customWidth="1"/>
  </cols>
  <sheetData>
    <row r="2" spans="1:6" ht="15.75">
      <c r="A2" s="103"/>
      <c r="F2" s="85" t="s">
        <v>155</v>
      </c>
    </row>
    <row r="3" spans="1:6" ht="15">
      <c r="A3" s="103"/>
      <c r="B3" t="s">
        <v>162</v>
      </c>
      <c r="F3" s="84"/>
    </row>
    <row r="4" spans="1:15" ht="15.75">
      <c r="A4" s="103"/>
      <c r="B4" s="73"/>
      <c r="E4" s="73"/>
      <c r="F4" s="73"/>
      <c r="G4" s="125" t="s">
        <v>127</v>
      </c>
      <c r="H4" s="73"/>
      <c r="I4" s="73"/>
      <c r="K4" s="73"/>
      <c r="L4" s="73"/>
      <c r="M4" s="73"/>
      <c r="N4" s="74"/>
      <c r="O4" s="74"/>
    </row>
    <row r="5" spans="1:15" ht="12.75">
      <c r="A5" s="103"/>
      <c r="B5" s="126" t="s">
        <v>158</v>
      </c>
      <c r="C5" s="73"/>
      <c r="D5" s="73"/>
      <c r="E5" s="73"/>
      <c r="F5" s="73"/>
      <c r="H5" s="73"/>
      <c r="I5" s="73"/>
      <c r="J5" s="73"/>
      <c r="K5" s="73"/>
      <c r="L5" s="73"/>
      <c r="M5" s="73"/>
      <c r="N5" s="74"/>
      <c r="O5" s="74"/>
    </row>
    <row r="6" spans="1:15" ht="12.75">
      <c r="A6" s="103"/>
      <c r="B6" s="126" t="s">
        <v>160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4"/>
    </row>
    <row r="7" spans="2:17" ht="12.7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P7" s="74"/>
      <c r="Q7" s="74"/>
    </row>
    <row r="8" spans="2:17" s="1" customFormat="1" ht="17.25" customHeight="1">
      <c r="B8" s="129" t="s">
        <v>156</v>
      </c>
      <c r="C8" s="130" t="s">
        <v>157</v>
      </c>
      <c r="D8" s="130" t="s">
        <v>59</v>
      </c>
      <c r="E8" s="127" t="s">
        <v>60</v>
      </c>
      <c r="F8" s="127" t="s">
        <v>101</v>
      </c>
      <c r="G8" s="127" t="s">
        <v>103</v>
      </c>
      <c r="H8" s="127" t="s">
        <v>123</v>
      </c>
      <c r="I8" s="127" t="s">
        <v>63</v>
      </c>
      <c r="J8" s="127" t="s">
        <v>65</v>
      </c>
      <c r="K8" s="127" t="s">
        <v>66</v>
      </c>
      <c r="L8" s="127" t="s">
        <v>67</v>
      </c>
      <c r="M8" s="127" t="s">
        <v>68</v>
      </c>
      <c r="N8" s="127" t="s">
        <v>64</v>
      </c>
      <c r="O8" s="127" t="s">
        <v>69</v>
      </c>
      <c r="P8" s="137" t="s">
        <v>4</v>
      </c>
      <c r="Q8" s="101"/>
    </row>
    <row r="9" spans="2:17" ht="15">
      <c r="B9" s="73" t="s">
        <v>70</v>
      </c>
      <c r="C9" s="93">
        <v>64.95</v>
      </c>
      <c r="D9" s="76">
        <f>C9*16.64</f>
        <v>1080.768</v>
      </c>
      <c r="E9" s="73"/>
      <c r="F9" s="73"/>
      <c r="G9" s="73">
        <v>4</v>
      </c>
      <c r="H9" s="73"/>
      <c r="I9" s="73">
        <v>42</v>
      </c>
      <c r="J9" s="73">
        <v>126</v>
      </c>
      <c r="K9" s="73">
        <v>42</v>
      </c>
      <c r="L9" s="73">
        <v>2</v>
      </c>
      <c r="M9" s="73">
        <v>30</v>
      </c>
      <c r="N9" s="73">
        <v>7</v>
      </c>
      <c r="O9" s="73">
        <v>828</v>
      </c>
      <c r="P9" s="73">
        <f aca="true" t="shared" si="0" ref="P9:P24">SUM(E9:O9)</f>
        <v>1081</v>
      </c>
      <c r="Q9" s="74"/>
    </row>
    <row r="10" spans="2:17" ht="15">
      <c r="B10" s="73" t="s">
        <v>71</v>
      </c>
      <c r="C10" s="94">
        <v>0.355</v>
      </c>
      <c r="D10" s="76">
        <f>C10*12.52</f>
        <v>4.444599999999999</v>
      </c>
      <c r="E10" s="73"/>
      <c r="F10" s="73"/>
      <c r="G10" s="73">
        <v>4</v>
      </c>
      <c r="H10" s="73"/>
      <c r="I10" s="73"/>
      <c r="J10" s="73"/>
      <c r="K10" s="73"/>
      <c r="L10" s="73"/>
      <c r="M10" s="73"/>
      <c r="N10" s="73"/>
      <c r="O10" s="73"/>
      <c r="P10" s="73">
        <f t="shared" si="0"/>
        <v>4</v>
      </c>
      <c r="Q10" s="74"/>
    </row>
    <row r="11" spans="2:17" ht="15">
      <c r="B11" s="73" t="s">
        <v>72</v>
      </c>
      <c r="C11" s="94">
        <v>11.8125</v>
      </c>
      <c r="D11" s="76">
        <f>C11*9.81</f>
        <v>115.88062500000001</v>
      </c>
      <c r="E11" s="73"/>
      <c r="F11" s="73"/>
      <c r="G11" s="73"/>
      <c r="H11" s="73"/>
      <c r="I11" s="73">
        <v>7</v>
      </c>
      <c r="J11" s="73">
        <v>93</v>
      </c>
      <c r="K11" s="73">
        <v>7</v>
      </c>
      <c r="L11" s="73">
        <v>1</v>
      </c>
      <c r="M11" s="73">
        <v>5</v>
      </c>
      <c r="N11" s="73">
        <v>3</v>
      </c>
      <c r="O11" s="73"/>
      <c r="P11" s="73">
        <f t="shared" si="0"/>
        <v>116</v>
      </c>
      <c r="Q11" s="74"/>
    </row>
    <row r="12" spans="2:17" ht="15">
      <c r="B12" s="73" t="s">
        <v>73</v>
      </c>
      <c r="C12" s="94">
        <v>1.1725</v>
      </c>
      <c r="D12" s="76">
        <f>C12*6.26</f>
        <v>7.33985</v>
      </c>
      <c r="E12" s="73"/>
      <c r="F12" s="73"/>
      <c r="G12" s="73"/>
      <c r="H12" s="73">
        <v>7</v>
      </c>
      <c r="I12" s="73"/>
      <c r="J12" s="73"/>
      <c r="K12" s="73"/>
      <c r="L12" s="73"/>
      <c r="M12" s="73"/>
      <c r="N12" s="73"/>
      <c r="O12" s="73"/>
      <c r="P12" s="73">
        <f t="shared" si="0"/>
        <v>7</v>
      </c>
      <c r="Q12" s="74"/>
    </row>
    <row r="13" spans="2:17" ht="15">
      <c r="B13" s="73" t="s">
        <v>22</v>
      </c>
      <c r="C13" s="94">
        <v>1.67</v>
      </c>
      <c r="D13" s="76">
        <f>C13*13.92</f>
        <v>23.246399999999998</v>
      </c>
      <c r="E13" s="73"/>
      <c r="F13" s="73"/>
      <c r="G13" s="73"/>
      <c r="H13" s="73"/>
      <c r="I13" s="73">
        <v>18</v>
      </c>
      <c r="J13" s="73"/>
      <c r="K13" s="73"/>
      <c r="L13" s="73"/>
      <c r="M13" s="73"/>
      <c r="N13" s="73">
        <v>5</v>
      </c>
      <c r="O13" s="73"/>
      <c r="P13" s="73">
        <f t="shared" si="0"/>
        <v>23</v>
      </c>
      <c r="Q13" s="74"/>
    </row>
    <row r="14" spans="2:17" ht="15">
      <c r="B14" s="73" t="s">
        <v>0</v>
      </c>
      <c r="C14" s="94">
        <v>0.07725</v>
      </c>
      <c r="D14" s="76">
        <f>C14*14.1</f>
        <v>1.0892249999999999</v>
      </c>
      <c r="E14" s="73">
        <v>1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>
        <f t="shared" si="0"/>
        <v>1</v>
      </c>
      <c r="Q14" s="74"/>
    </row>
    <row r="15" spans="2:17" ht="15">
      <c r="B15" s="73" t="s">
        <v>1</v>
      </c>
      <c r="C15" s="94">
        <v>3.89</v>
      </c>
      <c r="D15" s="76">
        <f>C15*24.81</f>
        <v>96.51089999999999</v>
      </c>
      <c r="E15" s="73">
        <v>66</v>
      </c>
      <c r="F15" s="73"/>
      <c r="G15" s="73"/>
      <c r="H15" s="73"/>
      <c r="I15" s="73">
        <v>24</v>
      </c>
      <c r="J15" s="73"/>
      <c r="K15" s="73"/>
      <c r="L15" s="73"/>
      <c r="M15" s="73"/>
      <c r="N15" s="73">
        <v>7</v>
      </c>
      <c r="O15" s="73"/>
      <c r="P15" s="73">
        <f t="shared" si="0"/>
        <v>97</v>
      </c>
      <c r="Q15" s="74"/>
    </row>
    <row r="16" spans="2:17" ht="15">
      <c r="B16" s="73" t="s">
        <v>2</v>
      </c>
      <c r="C16" s="94">
        <v>4.205</v>
      </c>
      <c r="D16" s="76">
        <f>C16*17.83</f>
        <v>74.97515</v>
      </c>
      <c r="E16" s="73">
        <v>67</v>
      </c>
      <c r="F16" s="73">
        <v>3</v>
      </c>
      <c r="G16" s="73">
        <v>4</v>
      </c>
      <c r="H16" s="73"/>
      <c r="I16" s="73"/>
      <c r="J16" s="73"/>
      <c r="K16" s="73"/>
      <c r="L16" s="73">
        <v>1</v>
      </c>
      <c r="M16" s="73"/>
      <c r="N16" s="73"/>
      <c r="O16" s="73"/>
      <c r="P16" s="73">
        <f t="shared" si="0"/>
        <v>75</v>
      </c>
      <c r="Q16" s="74"/>
    </row>
    <row r="17" spans="2:17" ht="15">
      <c r="B17" s="73" t="s">
        <v>74</v>
      </c>
      <c r="C17" s="94">
        <v>0.46</v>
      </c>
      <c r="D17" s="76">
        <f>C17*16.13</f>
        <v>7.4197999999999995</v>
      </c>
      <c r="E17" s="73"/>
      <c r="F17" s="73"/>
      <c r="G17" s="73"/>
      <c r="H17" s="73"/>
      <c r="I17" s="73"/>
      <c r="J17" s="73"/>
      <c r="K17" s="73">
        <v>7</v>
      </c>
      <c r="L17" s="73"/>
      <c r="M17" s="73"/>
      <c r="N17" s="73"/>
      <c r="O17" s="73"/>
      <c r="P17" s="73">
        <f t="shared" si="0"/>
        <v>7</v>
      </c>
      <c r="Q17" s="74"/>
    </row>
    <row r="18" spans="2:17" ht="15">
      <c r="B18" s="73" t="s">
        <v>75</v>
      </c>
      <c r="C18" s="94">
        <v>4.055</v>
      </c>
      <c r="D18" s="76">
        <f>C18*10.52</f>
        <v>42.65859999999999</v>
      </c>
      <c r="E18" s="73"/>
      <c r="F18" s="73"/>
      <c r="G18" s="73"/>
      <c r="H18" s="73"/>
      <c r="I18" s="73">
        <v>7</v>
      </c>
      <c r="J18" s="73">
        <v>31</v>
      </c>
      <c r="K18" s="73"/>
      <c r="L18" s="73"/>
      <c r="M18" s="73">
        <v>5</v>
      </c>
      <c r="N18" s="73"/>
      <c r="O18" s="73"/>
      <c r="P18" s="73">
        <f t="shared" si="0"/>
        <v>43</v>
      </c>
      <c r="Q18" s="74"/>
    </row>
    <row r="19" spans="2:17" ht="15">
      <c r="B19" s="73" t="s">
        <v>76</v>
      </c>
      <c r="C19" s="94">
        <v>0.08600000000000001</v>
      </c>
      <c r="D19" s="76">
        <f>C19*7.05</f>
        <v>0.6063000000000001</v>
      </c>
      <c r="E19" s="73"/>
      <c r="F19" s="73">
        <v>1</v>
      </c>
      <c r="G19" s="73"/>
      <c r="H19" s="73"/>
      <c r="I19" s="73"/>
      <c r="J19" s="73"/>
      <c r="K19" s="73"/>
      <c r="L19" s="73"/>
      <c r="M19" s="73"/>
      <c r="N19" s="73"/>
      <c r="O19" s="73"/>
      <c r="P19" s="73">
        <f t="shared" si="0"/>
        <v>1</v>
      </c>
      <c r="Q19" s="74"/>
    </row>
    <row r="20" spans="2:17" ht="12.75">
      <c r="B20" s="73" t="s">
        <v>77</v>
      </c>
      <c r="C20" s="75">
        <v>5.88</v>
      </c>
      <c r="D20" s="76">
        <f>C20*22.72</f>
        <v>133.59359999999998</v>
      </c>
      <c r="E20" s="73">
        <v>134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>
        <f t="shared" si="0"/>
        <v>134</v>
      </c>
      <c r="Q20" s="74"/>
    </row>
    <row r="21" spans="2:17" ht="12.75">
      <c r="B21" s="73" t="s">
        <v>78</v>
      </c>
      <c r="C21" s="77">
        <v>0.01</v>
      </c>
      <c r="D21" s="76">
        <f>C21*31.19</f>
        <v>0.3119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>
        <f t="shared" si="0"/>
        <v>0</v>
      </c>
      <c r="Q21" s="74"/>
    </row>
    <row r="22" spans="2:17" ht="12.75">
      <c r="B22" s="73" t="s">
        <v>79</v>
      </c>
      <c r="C22" s="77">
        <v>1.65</v>
      </c>
      <c r="D22" s="76">
        <f>C22*55.51</f>
        <v>91.5915</v>
      </c>
      <c r="E22" s="73"/>
      <c r="F22" s="73"/>
      <c r="G22" s="73"/>
      <c r="H22" s="73">
        <v>6</v>
      </c>
      <c r="I22" s="73">
        <v>14</v>
      </c>
      <c r="J22" s="73">
        <v>62</v>
      </c>
      <c r="K22" s="73"/>
      <c r="L22" s="73"/>
      <c r="M22" s="73"/>
      <c r="N22" s="73">
        <v>10</v>
      </c>
      <c r="O22" s="73"/>
      <c r="P22" s="73">
        <f t="shared" si="0"/>
        <v>92</v>
      </c>
      <c r="Q22" s="74"/>
    </row>
    <row r="23" spans="2:17" ht="12.75">
      <c r="B23" s="73" t="s">
        <v>80</v>
      </c>
      <c r="C23" s="77"/>
      <c r="D23" s="76">
        <f>C23*6.52</f>
        <v>0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>
        <f t="shared" si="0"/>
        <v>0</v>
      </c>
      <c r="Q23" s="74"/>
    </row>
    <row r="24" spans="2:17" ht="12.75">
      <c r="B24" s="73" t="s">
        <v>81</v>
      </c>
      <c r="C24" s="77"/>
      <c r="D24" s="76">
        <f>C24*12.5</f>
        <v>0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>
        <f t="shared" si="0"/>
        <v>0</v>
      </c>
      <c r="Q24" s="74"/>
    </row>
    <row r="25" spans="2:17" ht="12.75">
      <c r="B25" s="78" t="s">
        <v>3</v>
      </c>
      <c r="C25" s="79"/>
      <c r="D25" s="80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4"/>
    </row>
    <row r="26" spans="2:17" ht="12.75">
      <c r="B26" s="73" t="s">
        <v>4</v>
      </c>
      <c r="C26" s="77">
        <f>SUM(C9:C25)</f>
        <v>100.27325000000002</v>
      </c>
      <c r="D26" s="76">
        <f>SUM(D9:D25)</f>
        <v>1680.4364499999997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</row>
    <row r="27" spans="2:17" ht="12.75">
      <c r="B27" s="73" t="s">
        <v>4</v>
      </c>
      <c r="C27" s="77" t="s">
        <v>128</v>
      </c>
      <c r="D27" s="76">
        <f>SUM(E27:O27)</f>
        <v>1681</v>
      </c>
      <c r="E27" s="81">
        <f aca="true" t="shared" si="1" ref="E27:O27">SUM(E9:E25)</f>
        <v>268</v>
      </c>
      <c r="F27" s="81">
        <f t="shared" si="1"/>
        <v>4</v>
      </c>
      <c r="G27" s="81">
        <f t="shared" si="1"/>
        <v>12</v>
      </c>
      <c r="H27" s="81">
        <f t="shared" si="1"/>
        <v>13</v>
      </c>
      <c r="I27" s="81">
        <f t="shared" si="1"/>
        <v>112</v>
      </c>
      <c r="J27" s="81">
        <f t="shared" si="1"/>
        <v>312</v>
      </c>
      <c r="K27" s="81">
        <f t="shared" si="1"/>
        <v>56</v>
      </c>
      <c r="L27" s="81">
        <f t="shared" si="1"/>
        <v>4</v>
      </c>
      <c r="M27" s="81">
        <f t="shared" si="1"/>
        <v>40</v>
      </c>
      <c r="N27" s="81">
        <f t="shared" si="1"/>
        <v>32</v>
      </c>
      <c r="O27" s="81">
        <f t="shared" si="1"/>
        <v>828</v>
      </c>
      <c r="P27" s="81"/>
      <c r="Q27" s="74"/>
    </row>
    <row r="28" spans="2:17" ht="26.25" customHeight="1">
      <c r="B28" s="95" t="s">
        <v>129</v>
      </c>
      <c r="C28" s="97">
        <f>SUM(E28:O28)</f>
        <v>100.24566758352017</v>
      </c>
      <c r="D28" s="97"/>
      <c r="E28" s="98">
        <f aca="true" t="shared" si="2" ref="E28:O28">SUM(E9/16.64+E10/12.52+E11/9.81+E12/6.26+E13/13.92+E14/14.1+E15/24.81+E16/17.83+E17/16.13+E18/10.62+E19/7.05+E20/22.72+E21/31.19+E22/55.51+E23/6.52+E24/12.5)</f>
        <v>12.386738685748131</v>
      </c>
      <c r="F28" s="98">
        <f t="shared" si="2"/>
        <v>0.31009972036928757</v>
      </c>
      <c r="G28" s="98">
        <f t="shared" si="2"/>
        <v>0.7842144315934316</v>
      </c>
      <c r="H28" s="98">
        <f t="shared" si="2"/>
        <v>1.226299495298605</v>
      </c>
      <c r="I28" s="98">
        <f t="shared" si="2"/>
        <v>6.409391897915146</v>
      </c>
      <c r="J28" s="98">
        <f t="shared" si="2"/>
        <v>21.088174295419524</v>
      </c>
      <c r="K28" s="98">
        <f t="shared" si="2"/>
        <v>3.6715700173923067</v>
      </c>
      <c r="L28" s="98">
        <f t="shared" si="2"/>
        <v>0.27821435645617393</v>
      </c>
      <c r="M28" s="98">
        <f t="shared" si="2"/>
        <v>2.7833784041508345</v>
      </c>
      <c r="N28" s="98">
        <f t="shared" si="2"/>
        <v>1.5479708945613468</v>
      </c>
      <c r="O28" s="98">
        <f t="shared" si="2"/>
        <v>49.75961538461538</v>
      </c>
      <c r="P28" s="73"/>
      <c r="Q28" s="74"/>
    </row>
    <row r="29" spans="2:17" ht="39.75" customHeight="1">
      <c r="B29" s="96" t="s">
        <v>130</v>
      </c>
      <c r="C29" s="99">
        <f>SUM(E29:O29)</f>
        <v>100</v>
      </c>
      <c r="D29" s="100"/>
      <c r="E29" s="101">
        <v>12.3</v>
      </c>
      <c r="F29" s="101">
        <v>0.3</v>
      </c>
      <c r="G29" s="101">
        <v>0.8</v>
      </c>
      <c r="H29" s="102">
        <v>1.2</v>
      </c>
      <c r="I29" s="102">
        <v>6.4</v>
      </c>
      <c r="J29" s="102">
        <v>21</v>
      </c>
      <c r="K29" s="102">
        <v>3.7</v>
      </c>
      <c r="L29" s="101">
        <v>0.3</v>
      </c>
      <c r="M29" s="102">
        <v>2.8</v>
      </c>
      <c r="N29" s="102">
        <v>1.5</v>
      </c>
      <c r="O29" s="102">
        <v>49.7</v>
      </c>
      <c r="P29" s="74"/>
      <c r="Q29" s="74"/>
    </row>
    <row r="30" spans="2:17" ht="12.7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 ht="18.75">
      <c r="B31" s="83"/>
      <c r="C31" s="83"/>
      <c r="D31" s="83" t="s">
        <v>82</v>
      </c>
      <c r="E31" s="83"/>
      <c r="F31" s="83"/>
      <c r="G31" s="83"/>
      <c r="H31" s="83" t="s">
        <v>164</v>
      </c>
      <c r="I31" s="83"/>
      <c r="J31" s="83"/>
      <c r="K31" s="83"/>
      <c r="L31" s="83"/>
      <c r="M31" s="83"/>
      <c r="N31" s="83"/>
      <c r="O31" s="83"/>
      <c r="P31" s="83"/>
      <c r="Q31" s="83"/>
    </row>
    <row r="32" spans="2:17" ht="15.75">
      <c r="B32" s="83"/>
      <c r="C32" s="83"/>
      <c r="D32" s="83"/>
      <c r="E32" s="83"/>
      <c r="F32" s="85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2:17" ht="18.75">
      <c r="B33" s="83"/>
      <c r="C33" s="83"/>
      <c r="D33" s="83" t="s">
        <v>101</v>
      </c>
      <c r="E33" s="83" t="s">
        <v>102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2:17" ht="18.75">
      <c r="B34" s="83"/>
      <c r="C34" s="83"/>
      <c r="D34" s="83" t="s">
        <v>88</v>
      </c>
      <c r="E34" s="83" t="s">
        <v>89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2:17" ht="18.75">
      <c r="B35" s="83"/>
      <c r="C35" s="83"/>
      <c r="D35" s="83" t="s">
        <v>103</v>
      </c>
      <c r="E35" s="83" t="s">
        <v>104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2:17" ht="18.75">
      <c r="B36" s="83"/>
      <c r="C36" s="83"/>
      <c r="D36" s="83" t="s">
        <v>84</v>
      </c>
      <c r="E36" s="83" t="s">
        <v>85</v>
      </c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2:17" ht="18.75">
      <c r="B37" s="83"/>
      <c r="C37" s="83"/>
      <c r="D37" s="83" t="s">
        <v>67</v>
      </c>
      <c r="E37" s="83" t="s">
        <v>86</v>
      </c>
      <c r="F37" s="83"/>
      <c r="G37" s="83"/>
      <c r="H37" s="83"/>
      <c r="I37" s="83"/>
      <c r="J37" s="83" t="s">
        <v>87</v>
      </c>
      <c r="K37" s="83"/>
      <c r="L37" s="83"/>
      <c r="M37" s="83"/>
      <c r="N37" s="83"/>
      <c r="O37" s="83"/>
      <c r="P37" s="83"/>
      <c r="Q37" s="83"/>
    </row>
    <row r="38" spans="2:17" ht="18.75">
      <c r="B38" s="83"/>
      <c r="C38" s="83"/>
      <c r="D38" s="83" t="s">
        <v>64</v>
      </c>
      <c r="E38" s="83" t="s">
        <v>91</v>
      </c>
      <c r="F38" s="83"/>
      <c r="G38" s="83"/>
      <c r="H38" s="83"/>
      <c r="I38" s="83"/>
      <c r="J38" s="83"/>
      <c r="K38" s="83" t="s">
        <v>105</v>
      </c>
      <c r="L38" s="83"/>
      <c r="M38" s="83"/>
      <c r="N38" s="83"/>
      <c r="O38" s="83"/>
      <c r="P38" s="83"/>
      <c r="Q38" s="83"/>
    </row>
    <row r="39" spans="2:17" ht="14.25">
      <c r="B39" s="83"/>
      <c r="C39" s="83"/>
      <c r="D39" s="83"/>
      <c r="E39" s="83"/>
      <c r="F39" s="83"/>
      <c r="G39" s="83" t="s">
        <v>106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2:17" ht="18.75">
      <c r="B40" s="83"/>
      <c r="C40" s="83"/>
      <c r="D40" s="83" t="s">
        <v>63</v>
      </c>
      <c r="E40" s="83" t="s">
        <v>107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2:17" ht="18.75">
      <c r="B41" s="83"/>
      <c r="C41" s="83"/>
      <c r="D41" s="83" t="s">
        <v>65</v>
      </c>
      <c r="E41" s="83" t="s">
        <v>94</v>
      </c>
      <c r="F41" s="83"/>
      <c r="G41" s="83"/>
      <c r="H41" s="83"/>
      <c r="I41" s="83"/>
      <c r="J41" s="83" t="s">
        <v>108</v>
      </c>
      <c r="K41" s="83"/>
      <c r="L41" s="83"/>
      <c r="M41" s="83"/>
      <c r="N41" s="83"/>
      <c r="O41" s="83"/>
      <c r="P41" s="83"/>
      <c r="Q41" s="83"/>
    </row>
    <row r="42" spans="2:17" ht="18.75">
      <c r="B42" s="83"/>
      <c r="C42" s="83"/>
      <c r="D42" s="83" t="s">
        <v>68</v>
      </c>
      <c r="E42" s="83" t="s">
        <v>95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2:17" ht="14.25">
      <c r="B43" s="83"/>
      <c r="C43" s="83"/>
      <c r="D43" s="83"/>
      <c r="E43" s="83" t="s">
        <v>97</v>
      </c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2:17" ht="18.75">
      <c r="B44" s="83"/>
      <c r="C44" s="83"/>
      <c r="D44" s="83" t="s">
        <v>123</v>
      </c>
      <c r="E44" s="83" t="s">
        <v>124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2:17" ht="18.75">
      <c r="B45" s="83"/>
      <c r="C45" s="83"/>
      <c r="D45" s="83" t="s">
        <v>69</v>
      </c>
      <c r="E45" s="83" t="s">
        <v>99</v>
      </c>
      <c r="F45" s="83"/>
      <c r="G45" s="83"/>
      <c r="H45" s="83"/>
      <c r="I45" s="83"/>
      <c r="J45" s="83" t="s">
        <v>100</v>
      </c>
      <c r="K45" s="83"/>
      <c r="L45" s="83"/>
      <c r="M45" s="83"/>
      <c r="N45" s="83"/>
      <c r="O45" s="83"/>
      <c r="P45" s="83"/>
      <c r="Q45" s="83"/>
    </row>
    <row r="46" spans="2:17" ht="14.25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5"/>
  <sheetViews>
    <sheetView workbookViewId="0" topLeftCell="A1">
      <selection activeCell="C5" sqref="C5"/>
    </sheetView>
  </sheetViews>
  <sheetFormatPr defaultColWidth="9.00390625" defaultRowHeight="12.75"/>
  <cols>
    <col min="1" max="1" width="9.125" style="103" customWidth="1"/>
    <col min="2" max="2" width="12.875" style="0" customWidth="1"/>
    <col min="5" max="16" width="6.75390625" style="0" customWidth="1"/>
  </cols>
  <sheetData>
    <row r="2" spans="6:7" ht="15.75">
      <c r="F2" s="85" t="s">
        <v>155</v>
      </c>
      <c r="G2" s="83"/>
    </row>
    <row r="3" spans="2:6" ht="15">
      <c r="B3" t="s">
        <v>161</v>
      </c>
      <c r="F3" s="84"/>
    </row>
    <row r="4" spans="2:15" ht="15.75">
      <c r="B4" s="73"/>
      <c r="E4" s="73"/>
      <c r="F4" s="73"/>
      <c r="G4" s="125" t="s">
        <v>126</v>
      </c>
      <c r="H4" s="73"/>
      <c r="I4" s="73"/>
      <c r="K4" s="73"/>
      <c r="L4" s="73"/>
      <c r="M4" s="73"/>
      <c r="N4" s="74"/>
      <c r="O4" s="74"/>
    </row>
    <row r="5" spans="2:15" ht="12.75">
      <c r="B5" s="126" t="s">
        <v>158</v>
      </c>
      <c r="C5" s="73"/>
      <c r="D5" s="73"/>
      <c r="E5" s="73"/>
      <c r="F5" s="73"/>
      <c r="H5" s="73"/>
      <c r="I5" s="73"/>
      <c r="J5" s="73"/>
      <c r="K5" s="73"/>
      <c r="L5" s="73"/>
      <c r="M5" s="73"/>
      <c r="N5" s="74"/>
      <c r="O5" s="74"/>
    </row>
    <row r="6" spans="2:15" ht="12.75">
      <c r="B6" s="126" t="s">
        <v>159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4"/>
    </row>
    <row r="7" spans="2:15" ht="12.75">
      <c r="B7" s="126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  <c r="O7" s="74"/>
    </row>
    <row r="8" spans="1:15" s="1" customFormat="1" ht="18.75" customHeight="1">
      <c r="A8" s="128"/>
      <c r="B8" s="129" t="s">
        <v>156</v>
      </c>
      <c r="C8" s="130" t="s">
        <v>157</v>
      </c>
      <c r="D8" s="130" t="s">
        <v>59</v>
      </c>
      <c r="E8" s="127" t="s">
        <v>60</v>
      </c>
      <c r="F8" s="127" t="s">
        <v>61</v>
      </c>
      <c r="G8" s="127" t="s">
        <v>62</v>
      </c>
      <c r="H8" s="127" t="s">
        <v>63</v>
      </c>
      <c r="I8" s="127" t="s">
        <v>64</v>
      </c>
      <c r="J8" s="127" t="s">
        <v>65</v>
      </c>
      <c r="K8" s="127" t="s">
        <v>66</v>
      </c>
      <c r="L8" s="127" t="s">
        <v>67</v>
      </c>
      <c r="M8" s="127" t="s">
        <v>68</v>
      </c>
      <c r="N8" s="127" t="s">
        <v>69</v>
      </c>
      <c r="O8" s="127" t="s">
        <v>4</v>
      </c>
    </row>
    <row r="9" spans="1:19" ht="12.75">
      <c r="A9" s="132"/>
      <c r="B9" s="101" t="s">
        <v>70</v>
      </c>
      <c r="C9" s="75">
        <v>83.45</v>
      </c>
      <c r="D9" s="100">
        <f>C9*16.64</f>
        <v>1388.6080000000002</v>
      </c>
      <c r="E9" s="101"/>
      <c r="F9" s="101"/>
      <c r="G9" s="101"/>
      <c r="H9" s="101">
        <v>6</v>
      </c>
      <c r="I9" s="101">
        <v>3</v>
      </c>
      <c r="J9" s="101">
        <v>78</v>
      </c>
      <c r="K9" s="101">
        <v>114</v>
      </c>
      <c r="L9" s="101">
        <v>6</v>
      </c>
      <c r="M9" s="101">
        <v>72</v>
      </c>
      <c r="N9" s="101">
        <v>1110</v>
      </c>
      <c r="O9" s="101">
        <f>SUM(E9:N9)</f>
        <v>1389</v>
      </c>
      <c r="P9" s="1"/>
      <c r="Q9" s="1"/>
      <c r="R9" s="1"/>
      <c r="S9" s="1"/>
    </row>
    <row r="10" spans="1:19" ht="12.75">
      <c r="A10" s="132"/>
      <c r="B10" s="101" t="s">
        <v>71</v>
      </c>
      <c r="C10" s="75">
        <v>0.1</v>
      </c>
      <c r="D10" s="100">
        <f>C10*12.52</f>
        <v>1.252</v>
      </c>
      <c r="E10" s="101"/>
      <c r="F10" s="101">
        <v>1</v>
      </c>
      <c r="G10" s="101"/>
      <c r="H10" s="101"/>
      <c r="I10" s="101"/>
      <c r="J10" s="101"/>
      <c r="K10" s="101"/>
      <c r="L10" s="101"/>
      <c r="M10" s="101"/>
      <c r="N10" s="101"/>
      <c r="O10" s="101">
        <f aca="true" t="shared" si="0" ref="O10:O24">SUM(E10:N10)</f>
        <v>1</v>
      </c>
      <c r="P10" s="1"/>
      <c r="Q10" s="1"/>
      <c r="R10" s="1"/>
      <c r="S10" s="1"/>
    </row>
    <row r="11" spans="1:19" ht="12.75">
      <c r="A11" s="132"/>
      <c r="B11" s="101" t="s">
        <v>72</v>
      </c>
      <c r="C11" s="75">
        <v>7.53</v>
      </c>
      <c r="D11" s="100">
        <f>C11*9.81</f>
        <v>73.86930000000001</v>
      </c>
      <c r="E11" s="101"/>
      <c r="F11" s="101"/>
      <c r="G11" s="101"/>
      <c r="H11" s="101">
        <v>1</v>
      </c>
      <c r="I11" s="101">
        <v>1</v>
      </c>
      <c r="J11" s="101">
        <v>38</v>
      </c>
      <c r="K11" s="101">
        <v>19</v>
      </c>
      <c r="L11" s="101">
        <v>3</v>
      </c>
      <c r="M11" s="101">
        <v>12</v>
      </c>
      <c r="N11" s="101"/>
      <c r="O11" s="101">
        <f t="shared" si="0"/>
        <v>74</v>
      </c>
      <c r="P11" s="1"/>
      <c r="Q11" s="1"/>
      <c r="R11" s="1"/>
      <c r="S11" s="1"/>
    </row>
    <row r="12" spans="1:19" ht="12.75">
      <c r="A12" s="132"/>
      <c r="B12" s="101" t="s">
        <v>73</v>
      </c>
      <c r="C12" s="75">
        <v>0.47</v>
      </c>
      <c r="D12" s="100">
        <f>C12*6.26</f>
        <v>2.9421999999999997</v>
      </c>
      <c r="E12" s="101"/>
      <c r="F12" s="101"/>
      <c r="G12" s="101">
        <v>2</v>
      </c>
      <c r="H12" s="101">
        <v>1</v>
      </c>
      <c r="I12" s="101"/>
      <c r="J12" s="101"/>
      <c r="K12" s="101"/>
      <c r="L12" s="101"/>
      <c r="M12" s="101"/>
      <c r="N12" s="101"/>
      <c r="O12" s="101">
        <f t="shared" si="0"/>
        <v>3</v>
      </c>
      <c r="P12" s="1"/>
      <c r="Q12" s="1"/>
      <c r="R12" s="1"/>
      <c r="S12" s="1"/>
    </row>
    <row r="13" spans="1:19" ht="12.75">
      <c r="A13" s="132"/>
      <c r="B13" s="101" t="s">
        <v>22</v>
      </c>
      <c r="C13" s="75">
        <v>0.17</v>
      </c>
      <c r="D13" s="100">
        <f>C13*13.92</f>
        <v>2.3664</v>
      </c>
      <c r="E13" s="101"/>
      <c r="F13" s="101"/>
      <c r="G13" s="101"/>
      <c r="H13" s="101">
        <v>1</v>
      </c>
      <c r="I13" s="101">
        <v>1</v>
      </c>
      <c r="J13" s="101"/>
      <c r="K13" s="101"/>
      <c r="L13" s="101"/>
      <c r="M13" s="101"/>
      <c r="N13" s="101"/>
      <c r="O13" s="101">
        <f t="shared" si="0"/>
        <v>2</v>
      </c>
      <c r="P13" s="1"/>
      <c r="Q13" s="1"/>
      <c r="R13" s="1"/>
      <c r="S13" s="1"/>
    </row>
    <row r="14" spans="1:19" ht="12.75">
      <c r="A14" s="132"/>
      <c r="B14" s="101" t="s">
        <v>0</v>
      </c>
      <c r="C14" s="131">
        <v>0.02</v>
      </c>
      <c r="D14" s="100">
        <f>C14*14.1</f>
        <v>0.282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>
        <f t="shared" si="0"/>
        <v>0</v>
      </c>
      <c r="P14" s="1"/>
      <c r="Q14" s="1"/>
      <c r="R14" s="1"/>
      <c r="S14" s="1"/>
    </row>
    <row r="15" spans="1:19" ht="12.75">
      <c r="A15" s="132"/>
      <c r="B15" s="101" t="s">
        <v>1</v>
      </c>
      <c r="C15" s="131">
        <v>1.16</v>
      </c>
      <c r="D15" s="100">
        <f>C15*24.81</f>
        <v>28.779599999999995</v>
      </c>
      <c r="E15" s="101">
        <v>21</v>
      </c>
      <c r="F15" s="101"/>
      <c r="G15" s="101"/>
      <c r="H15" s="101">
        <v>4</v>
      </c>
      <c r="I15" s="101">
        <v>4</v>
      </c>
      <c r="J15" s="101"/>
      <c r="K15" s="101"/>
      <c r="L15" s="101"/>
      <c r="M15" s="101"/>
      <c r="N15" s="101"/>
      <c r="O15" s="101">
        <f t="shared" si="0"/>
        <v>29</v>
      </c>
      <c r="P15" s="1"/>
      <c r="Q15" s="1"/>
      <c r="R15" s="1"/>
      <c r="S15" s="1"/>
    </row>
    <row r="16" spans="1:19" ht="12.75">
      <c r="A16" s="132"/>
      <c r="B16" s="101" t="s">
        <v>2</v>
      </c>
      <c r="C16" s="131">
        <v>1.33</v>
      </c>
      <c r="D16" s="100">
        <f>C16*17.83</f>
        <v>23.7139</v>
      </c>
      <c r="E16" s="101">
        <v>21</v>
      </c>
      <c r="F16" s="101"/>
      <c r="G16" s="101"/>
      <c r="H16" s="101"/>
      <c r="I16" s="101"/>
      <c r="J16" s="101"/>
      <c r="K16" s="101"/>
      <c r="L16" s="101">
        <v>3</v>
      </c>
      <c r="M16" s="101"/>
      <c r="N16" s="101"/>
      <c r="O16" s="101">
        <f t="shared" si="0"/>
        <v>24</v>
      </c>
      <c r="P16" s="1"/>
      <c r="Q16" s="1"/>
      <c r="R16" s="1"/>
      <c r="S16" s="1"/>
    </row>
    <row r="17" spans="1:19" ht="12.75">
      <c r="A17" s="132"/>
      <c r="B17" s="101" t="s">
        <v>74</v>
      </c>
      <c r="C17" s="131">
        <v>1.16</v>
      </c>
      <c r="D17" s="100">
        <f>C17*16.13</f>
        <v>18.7108</v>
      </c>
      <c r="E17" s="101"/>
      <c r="F17" s="101"/>
      <c r="G17" s="101"/>
      <c r="H17" s="101"/>
      <c r="I17" s="101"/>
      <c r="J17" s="101"/>
      <c r="K17" s="101">
        <v>19</v>
      </c>
      <c r="L17" s="101"/>
      <c r="M17" s="101"/>
      <c r="N17" s="101"/>
      <c r="O17" s="101">
        <f t="shared" si="0"/>
        <v>19</v>
      </c>
      <c r="P17" s="1"/>
      <c r="Q17" s="1"/>
      <c r="R17" s="1"/>
      <c r="S17" s="1"/>
    </row>
    <row r="18" spans="1:19" ht="12.75">
      <c r="A18" s="132"/>
      <c r="B18" s="101" t="s">
        <v>75</v>
      </c>
      <c r="C18" s="75">
        <v>2.46</v>
      </c>
      <c r="D18" s="100">
        <f>C18*10.62</f>
        <v>26.125199999999996</v>
      </c>
      <c r="E18" s="101"/>
      <c r="F18" s="101"/>
      <c r="G18" s="101"/>
      <c r="H18" s="101">
        <v>1</v>
      </c>
      <c r="I18" s="101"/>
      <c r="J18" s="101">
        <v>13</v>
      </c>
      <c r="K18" s="101"/>
      <c r="L18" s="101"/>
      <c r="M18" s="101">
        <v>12</v>
      </c>
      <c r="N18" s="101"/>
      <c r="O18" s="101">
        <f t="shared" si="0"/>
        <v>26</v>
      </c>
      <c r="P18" s="1"/>
      <c r="Q18" s="1"/>
      <c r="R18" s="1"/>
      <c r="S18" s="1"/>
    </row>
    <row r="19" spans="1:19" ht="12.75">
      <c r="A19" s="132"/>
      <c r="B19" s="101" t="s">
        <v>76</v>
      </c>
      <c r="C19" s="75">
        <v>0.04</v>
      </c>
      <c r="D19" s="100">
        <f>C19*7.05</f>
        <v>0.282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>
        <f t="shared" si="0"/>
        <v>0</v>
      </c>
      <c r="P19" s="1"/>
      <c r="Q19" s="1"/>
      <c r="R19" s="1"/>
      <c r="S19" s="1"/>
    </row>
    <row r="20" spans="1:19" ht="12.75">
      <c r="A20" s="132"/>
      <c r="B20" s="101" t="s">
        <v>77</v>
      </c>
      <c r="C20" s="75">
        <v>1.86</v>
      </c>
      <c r="D20" s="100">
        <f>C20*22.72</f>
        <v>42.2592</v>
      </c>
      <c r="E20" s="101">
        <v>42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>
        <f t="shared" si="0"/>
        <v>42</v>
      </c>
      <c r="P20" s="1"/>
      <c r="Q20" s="1"/>
      <c r="R20" s="1"/>
      <c r="S20" s="1"/>
    </row>
    <row r="21" spans="1:19" ht="12.75">
      <c r="A21" s="132"/>
      <c r="B21" s="101" t="s">
        <v>78</v>
      </c>
      <c r="C21" s="97">
        <v>0.01</v>
      </c>
      <c r="D21" s="100">
        <f>C21*31.19</f>
        <v>0.3119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>
        <f t="shared" si="0"/>
        <v>0</v>
      </c>
      <c r="P21" s="1"/>
      <c r="Q21" s="1"/>
      <c r="R21" s="1"/>
      <c r="S21" s="1"/>
    </row>
    <row r="22" spans="1:19" ht="12.75">
      <c r="A22" s="132"/>
      <c r="B22" s="101" t="s">
        <v>79</v>
      </c>
      <c r="C22" s="97">
        <v>0.59</v>
      </c>
      <c r="D22" s="100">
        <f>C22*55.51</f>
        <v>32.750899999999994</v>
      </c>
      <c r="E22" s="101"/>
      <c r="F22" s="101">
        <v>1</v>
      </c>
      <c r="G22" s="101"/>
      <c r="H22" s="101">
        <v>2</v>
      </c>
      <c r="I22" s="101">
        <v>4</v>
      </c>
      <c r="J22" s="101">
        <v>26</v>
      </c>
      <c r="K22" s="101"/>
      <c r="L22" s="101"/>
      <c r="M22" s="101"/>
      <c r="N22" s="101"/>
      <c r="O22" s="101">
        <f t="shared" si="0"/>
        <v>33</v>
      </c>
      <c r="P22" s="1"/>
      <c r="Q22" s="1"/>
      <c r="R22" s="1"/>
      <c r="S22" s="1"/>
    </row>
    <row r="23" spans="1:19" ht="12.75">
      <c r="A23" s="132"/>
      <c r="B23" s="101" t="s">
        <v>80</v>
      </c>
      <c r="C23" s="97">
        <v>0.1</v>
      </c>
      <c r="D23" s="100">
        <f>C23*6.52</f>
        <v>0.652</v>
      </c>
      <c r="E23" s="101">
        <v>1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>
        <f t="shared" si="0"/>
        <v>1</v>
      </c>
      <c r="P23" s="1"/>
      <c r="Q23" s="1"/>
      <c r="R23" s="1"/>
      <c r="S23" s="1"/>
    </row>
    <row r="24" spans="1:19" ht="12.75">
      <c r="A24" s="132"/>
      <c r="B24" s="101" t="s">
        <v>81</v>
      </c>
      <c r="C24" s="97">
        <v>0.1</v>
      </c>
      <c r="D24" s="100">
        <f>C24*12.5</f>
        <v>1.25</v>
      </c>
      <c r="E24" s="101"/>
      <c r="F24" s="101"/>
      <c r="G24" s="101">
        <v>1</v>
      </c>
      <c r="H24" s="101"/>
      <c r="I24" s="101"/>
      <c r="J24" s="101"/>
      <c r="K24" s="101"/>
      <c r="L24" s="101"/>
      <c r="M24" s="101"/>
      <c r="N24" s="101"/>
      <c r="O24" s="101">
        <f t="shared" si="0"/>
        <v>1</v>
      </c>
      <c r="P24" s="1"/>
      <c r="Q24" s="1"/>
      <c r="R24" s="1"/>
      <c r="S24" s="1"/>
    </row>
    <row r="25" spans="1:19" ht="12.75">
      <c r="A25" s="132"/>
      <c r="B25" s="133"/>
      <c r="C25" s="134"/>
      <c r="D25" s="135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"/>
      <c r="Q25" s="1"/>
      <c r="R25" s="1"/>
      <c r="S25" s="1"/>
    </row>
    <row r="26" spans="1:19" ht="17.25" customHeight="1">
      <c r="A26" s="132"/>
      <c r="B26" s="101" t="s">
        <v>4</v>
      </c>
      <c r="C26" s="97">
        <f>SUM(C9:C25)</f>
        <v>100.54999999999998</v>
      </c>
      <c r="D26" s="100">
        <f>SUM(D9:D25)</f>
        <v>1644.1554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"/>
      <c r="Q26" s="1"/>
      <c r="R26" s="1"/>
      <c r="S26" s="1"/>
    </row>
    <row r="27" spans="1:19" ht="18" customHeight="1">
      <c r="A27" s="132"/>
      <c r="B27" s="101" t="s">
        <v>4</v>
      </c>
      <c r="C27" s="97" t="s">
        <v>131</v>
      </c>
      <c r="D27" s="100">
        <f>SUM(E27:O27)</f>
        <v>1644</v>
      </c>
      <c r="E27" s="136">
        <f>SUM(E9:E25)</f>
        <v>85</v>
      </c>
      <c r="F27" s="136">
        <f>SUM(F9:F25)</f>
        <v>2</v>
      </c>
      <c r="G27" s="136">
        <f aca="true" t="shared" si="1" ref="G27:N27">SUM(G9:G25)</f>
        <v>3</v>
      </c>
      <c r="H27" s="136">
        <f>SUM(H9:H25)</f>
        <v>16</v>
      </c>
      <c r="I27" s="136">
        <f>SUM(I9:I25)</f>
        <v>13</v>
      </c>
      <c r="J27" s="136">
        <f t="shared" si="1"/>
        <v>155</v>
      </c>
      <c r="K27" s="136">
        <f t="shared" si="1"/>
        <v>152</v>
      </c>
      <c r="L27" s="136">
        <f t="shared" si="1"/>
        <v>12</v>
      </c>
      <c r="M27" s="136">
        <f t="shared" si="1"/>
        <v>96</v>
      </c>
      <c r="N27" s="136">
        <f t="shared" si="1"/>
        <v>1110</v>
      </c>
      <c r="O27" s="136"/>
      <c r="P27" s="1"/>
      <c r="Q27" s="1"/>
      <c r="R27" s="1"/>
      <c r="S27" s="1"/>
    </row>
    <row r="28" spans="1:19" ht="18.75" customHeight="1">
      <c r="A28" s="138" t="s">
        <v>129</v>
      </c>
      <c r="B28" s="139"/>
      <c r="C28" s="97">
        <f>SUM(E28:N28)</f>
        <v>100.53718743799274</v>
      </c>
      <c r="D28" s="97"/>
      <c r="E28" s="98">
        <f aca="true" t="shared" si="2" ref="E28:N28">SUM(E9/16.64+E10/12.52+E11/9.81+E12/6.26+E13/13.92+E14/14.1+E15/24.81+E16/17.83+E17/16.13+E18/10.62+E19/7.05+E20/22.72+E21/31.19+E22/55.51+E23/6.52+E24/12.5)</f>
        <v>4.026188913554908</v>
      </c>
      <c r="F28" s="98">
        <f t="shared" si="2"/>
        <v>0.09788697658597621</v>
      </c>
      <c r="G28" s="98">
        <f t="shared" si="2"/>
        <v>0.3994888178913738</v>
      </c>
      <c r="H28" s="98">
        <f t="shared" si="2"/>
        <v>0.9855140268359323</v>
      </c>
      <c r="I28" s="98">
        <f>SUM(I9/16.64+I10/12.52+I11/9.81+I12/6.26+I13/13.92+I14/14.1+I15/24.81+I16/17.83+I17/16.13+I18/10.62+I19/7.05+I20/22.72+I21/31.19+I22/55.51+I23/6.52+I24/12.5)</f>
        <v>0.5873487420093111</v>
      </c>
      <c r="J28" s="98">
        <f t="shared" si="2"/>
        <v>10.253587905346262</v>
      </c>
      <c r="K28" s="98">
        <f t="shared" si="2"/>
        <v>9.96569004720769</v>
      </c>
      <c r="L28" s="98">
        <f t="shared" si="2"/>
        <v>0.8346430693685217</v>
      </c>
      <c r="M28" s="98">
        <f t="shared" si="2"/>
        <v>6.680108169962003</v>
      </c>
      <c r="N28" s="98">
        <f t="shared" si="2"/>
        <v>66.70673076923077</v>
      </c>
      <c r="O28" s="101"/>
      <c r="P28" s="1"/>
      <c r="Q28" s="1"/>
      <c r="R28" s="1"/>
      <c r="S28" s="1"/>
    </row>
    <row r="29" spans="1:19" ht="27.75" customHeight="1">
      <c r="A29" s="138" t="s">
        <v>130</v>
      </c>
      <c r="B29" s="139"/>
      <c r="C29" s="99">
        <f>SUM(E29:N29)</f>
        <v>100</v>
      </c>
      <c r="D29" s="100"/>
      <c r="E29" s="101">
        <v>3.9</v>
      </c>
      <c r="F29" s="101">
        <v>0.1</v>
      </c>
      <c r="G29" s="102">
        <v>0.3</v>
      </c>
      <c r="H29" s="102">
        <v>1</v>
      </c>
      <c r="I29" s="102">
        <v>0.6</v>
      </c>
      <c r="J29" s="102">
        <v>10.2</v>
      </c>
      <c r="K29" s="102">
        <v>10</v>
      </c>
      <c r="L29" s="101">
        <v>0.8</v>
      </c>
      <c r="M29" s="102">
        <v>6.7</v>
      </c>
      <c r="N29" s="102">
        <v>66.4</v>
      </c>
      <c r="O29" s="101"/>
      <c r="P29" s="1"/>
      <c r="Q29" s="1"/>
      <c r="R29" s="1"/>
      <c r="S29" s="1"/>
    </row>
    <row r="30" spans="2:15" ht="12.7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 ht="18.75">
      <c r="B31" s="83"/>
      <c r="C31" s="83" t="s">
        <v>82</v>
      </c>
      <c r="E31" s="83"/>
      <c r="F31" s="83"/>
      <c r="G31" s="83"/>
      <c r="H31" s="83" t="s">
        <v>164</v>
      </c>
      <c r="I31" s="83"/>
      <c r="J31" s="83"/>
      <c r="K31" s="83"/>
      <c r="L31" s="83"/>
      <c r="M31" s="83"/>
      <c r="N31" s="83"/>
      <c r="O31" s="83"/>
    </row>
    <row r="32" spans="2:15" ht="18.75">
      <c r="B32" s="83"/>
      <c r="C32" s="83"/>
      <c r="D32" s="83"/>
      <c r="E32" s="83"/>
      <c r="F32" s="83"/>
      <c r="G32" s="83"/>
      <c r="H32" s="83" t="s">
        <v>163</v>
      </c>
      <c r="I32" s="83"/>
      <c r="J32" s="83"/>
      <c r="K32" s="83"/>
      <c r="L32" s="83"/>
      <c r="M32" s="83"/>
      <c r="N32" s="83"/>
      <c r="O32" s="83"/>
    </row>
    <row r="33" spans="2:15" ht="18.75">
      <c r="B33" s="83"/>
      <c r="C33" s="83" t="s">
        <v>61</v>
      </c>
      <c r="D33" s="83" t="s">
        <v>83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2:15" ht="18.75">
      <c r="B34" s="83"/>
      <c r="C34" s="83" t="s">
        <v>84</v>
      </c>
      <c r="D34" s="83" t="s">
        <v>85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2:15" ht="18.75">
      <c r="B35" s="83"/>
      <c r="C35" s="83" t="s">
        <v>67</v>
      </c>
      <c r="D35" s="83" t="s">
        <v>86</v>
      </c>
      <c r="E35" s="83"/>
      <c r="F35" s="83"/>
      <c r="G35" s="83"/>
      <c r="H35" s="83"/>
      <c r="I35" s="83" t="s">
        <v>87</v>
      </c>
      <c r="J35" s="83"/>
      <c r="K35" s="83"/>
      <c r="L35" s="83"/>
      <c r="M35" s="83"/>
      <c r="N35" s="83"/>
      <c r="O35" s="83"/>
    </row>
    <row r="36" spans="2:15" ht="18.75">
      <c r="B36" s="83"/>
      <c r="C36" s="83" t="s">
        <v>88</v>
      </c>
      <c r="D36" s="83" t="s">
        <v>89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2:15" ht="14.25">
      <c r="B37" s="83"/>
      <c r="C37" s="83"/>
      <c r="D37" s="83" t="s">
        <v>90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2:15" ht="18.75">
      <c r="B38" s="83"/>
      <c r="C38" s="83" t="s">
        <v>64</v>
      </c>
      <c r="D38" s="83" t="s">
        <v>91</v>
      </c>
      <c r="E38" s="83"/>
      <c r="F38" s="83"/>
      <c r="G38" s="83"/>
      <c r="H38" s="83"/>
      <c r="I38" s="83"/>
      <c r="J38" s="83" t="s">
        <v>92</v>
      </c>
      <c r="K38" s="83"/>
      <c r="L38" s="83"/>
      <c r="M38" s="83"/>
      <c r="N38" s="83"/>
      <c r="O38" s="83"/>
    </row>
    <row r="39" spans="2:15" ht="18.75">
      <c r="B39" s="83"/>
      <c r="C39" s="83" t="s">
        <v>63</v>
      </c>
      <c r="D39" s="83" t="s">
        <v>93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2:15" ht="18.75">
      <c r="B40" s="83"/>
      <c r="C40" s="83" t="s">
        <v>65</v>
      </c>
      <c r="D40" s="83" t="s">
        <v>94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2:15" ht="18.75">
      <c r="B41" s="83"/>
      <c r="C41" s="83" t="s">
        <v>68</v>
      </c>
      <c r="D41" s="83" t="s">
        <v>95</v>
      </c>
      <c r="E41" s="83"/>
      <c r="F41" s="83"/>
      <c r="G41" s="83"/>
      <c r="H41" s="83"/>
      <c r="I41" s="83"/>
      <c r="J41" s="83" t="s">
        <v>96</v>
      </c>
      <c r="K41" s="83"/>
      <c r="L41" s="83"/>
      <c r="M41" s="83"/>
      <c r="N41" s="83"/>
      <c r="O41" s="83"/>
    </row>
    <row r="42" spans="2:15" ht="14.25">
      <c r="B42" s="83"/>
      <c r="C42" s="83"/>
      <c r="D42" s="83" t="s">
        <v>97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2:15" ht="18.75">
      <c r="B43" s="83"/>
      <c r="C43" s="83" t="s">
        <v>62</v>
      </c>
      <c r="D43" s="83" t="s">
        <v>98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2:15" ht="18.75">
      <c r="B44" s="83"/>
      <c r="C44" s="83" t="s">
        <v>69</v>
      </c>
      <c r="D44" s="83" t="s">
        <v>99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2:15" ht="14.25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</row>
  </sheetData>
  <mergeCells count="2">
    <mergeCell ref="A28:B28"/>
    <mergeCell ref="A29:B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0"/>
  <sheetViews>
    <sheetView tabSelected="1" workbookViewId="0" topLeftCell="A1">
      <selection activeCell="Z15" sqref="Z15"/>
    </sheetView>
  </sheetViews>
  <sheetFormatPr defaultColWidth="9.00390625" defaultRowHeight="12.75"/>
  <cols>
    <col min="1" max="1" width="5.25390625" style="24" customWidth="1"/>
    <col min="2" max="2" width="7.00390625" style="26" customWidth="1"/>
    <col min="3" max="3" width="38.375" style="42" customWidth="1"/>
    <col min="4" max="4" width="18.25390625" style="24" customWidth="1"/>
    <col min="5" max="16" width="6.75390625" style="27" customWidth="1"/>
    <col min="17" max="17" width="8.625" style="4" customWidth="1"/>
    <col min="18" max="23" width="6.75390625" style="27" customWidth="1"/>
    <col min="24" max="26" width="6.75390625" style="24" customWidth="1"/>
    <col min="27" max="31" width="9.125" style="24" customWidth="1"/>
    <col min="32" max="16384" width="9.125" style="1" customWidth="1"/>
  </cols>
  <sheetData>
    <row r="1" ht="14.25" customHeight="1">
      <c r="C1" s="23"/>
    </row>
    <row r="2" spans="3:5" ht="15.75">
      <c r="C2" s="23"/>
      <c r="E2" s="70" t="s">
        <v>54</v>
      </c>
    </row>
    <row r="3" spans="3:5" ht="15.75">
      <c r="C3" s="23"/>
      <c r="E3" s="28" t="s">
        <v>55</v>
      </c>
    </row>
    <row r="4" spans="3:7" ht="16.5" customHeight="1">
      <c r="C4" s="23"/>
      <c r="E4" s="28" t="s">
        <v>56</v>
      </c>
      <c r="G4" s="1"/>
    </row>
    <row r="5" spans="3:7" ht="16.5" customHeight="1">
      <c r="C5" s="23"/>
      <c r="E5" s="28"/>
      <c r="G5" s="1"/>
    </row>
    <row r="6" spans="3:9" ht="13.5" customHeight="1">
      <c r="C6" s="23"/>
      <c r="E6" s="28"/>
      <c r="G6" s="1"/>
      <c r="I6" s="117" t="s">
        <v>141</v>
      </c>
    </row>
    <row r="7" spans="3:7" ht="14.25" customHeight="1">
      <c r="C7" s="23"/>
      <c r="D7" s="119" t="s">
        <v>149</v>
      </c>
      <c r="E7" s="28"/>
      <c r="G7" s="1"/>
    </row>
    <row r="8" spans="3:7" ht="14.25" customHeight="1">
      <c r="C8" s="23"/>
      <c r="E8" s="28"/>
      <c r="G8" s="1"/>
    </row>
    <row r="9" spans="1:26" ht="21.75" customHeight="1">
      <c r="A9" s="29" t="s">
        <v>135</v>
      </c>
      <c r="B9" s="30" t="s">
        <v>136</v>
      </c>
      <c r="C9" s="31" t="s">
        <v>21</v>
      </c>
      <c r="D9" s="32" t="s">
        <v>20</v>
      </c>
      <c r="E9" s="33" t="s">
        <v>12</v>
      </c>
      <c r="F9" s="34" t="s">
        <v>13</v>
      </c>
      <c r="G9" s="34" t="s">
        <v>14</v>
      </c>
      <c r="H9" s="34" t="s">
        <v>15</v>
      </c>
      <c r="I9" s="34" t="s">
        <v>22</v>
      </c>
      <c r="J9" s="34" t="s">
        <v>0</v>
      </c>
      <c r="K9" s="34" t="s">
        <v>1</v>
      </c>
      <c r="L9" s="34" t="s">
        <v>2</v>
      </c>
      <c r="M9" s="34" t="s">
        <v>16</v>
      </c>
      <c r="N9" s="34" t="s">
        <v>17</v>
      </c>
      <c r="O9" s="34" t="s">
        <v>18</v>
      </c>
      <c r="P9" s="35" t="s">
        <v>3</v>
      </c>
      <c r="Q9" s="36" t="s">
        <v>4</v>
      </c>
      <c r="R9" s="37" t="s">
        <v>26</v>
      </c>
      <c r="S9" s="38" t="s">
        <v>23</v>
      </c>
      <c r="T9" s="39" t="s">
        <v>5</v>
      </c>
      <c r="U9" s="3" t="s">
        <v>6</v>
      </c>
      <c r="V9" s="3" t="s">
        <v>7</v>
      </c>
      <c r="W9" s="3" t="s">
        <v>8</v>
      </c>
      <c r="X9" s="5" t="s">
        <v>9</v>
      </c>
      <c r="Y9" s="5" t="s">
        <v>10</v>
      </c>
      <c r="Z9" s="5" t="s">
        <v>11</v>
      </c>
    </row>
    <row r="10" spans="1:26" ht="15" customHeight="1">
      <c r="A10" s="40">
        <v>1</v>
      </c>
      <c r="B10" s="41">
        <v>9211</v>
      </c>
      <c r="C10" s="42" t="s">
        <v>29</v>
      </c>
      <c r="D10" s="24" t="s">
        <v>25</v>
      </c>
      <c r="E10" s="43">
        <v>79.7</v>
      </c>
      <c r="F10" s="44">
        <v>0.2</v>
      </c>
      <c r="G10" s="44">
        <v>9.3</v>
      </c>
      <c r="H10" s="44">
        <v>0.8</v>
      </c>
      <c r="I10" s="44">
        <v>0.27</v>
      </c>
      <c r="J10" s="45">
        <v>0.037</v>
      </c>
      <c r="K10" s="44">
        <v>1.19</v>
      </c>
      <c r="L10" s="44">
        <v>1.56</v>
      </c>
      <c r="M10" s="44">
        <v>1.34</v>
      </c>
      <c r="N10" s="44">
        <v>3.06</v>
      </c>
      <c r="O10" s="45">
        <v>0.057</v>
      </c>
      <c r="P10" s="44">
        <v>2.63</v>
      </c>
      <c r="Q10" s="71">
        <f aca="true" t="shared" si="0" ref="Q10:Q20">SUM(E10:P10)</f>
        <v>100.144</v>
      </c>
      <c r="R10" s="48">
        <v>0.01</v>
      </c>
      <c r="S10" s="49">
        <f aca="true" t="shared" si="1" ref="S10:S20">M10+N10</f>
        <v>4.4</v>
      </c>
      <c r="T10" s="50">
        <f aca="true" t="shared" si="2" ref="T10:T20">(G10+F10+H10+I10+J10)/E10</f>
        <v>0.1330865746549561</v>
      </c>
      <c r="U10" s="4">
        <f>(H10+I10+J10)/(G10+F10)</f>
        <v>0.11652631578947369</v>
      </c>
      <c r="V10" s="4">
        <f aca="true" t="shared" si="3" ref="V10:V20">(H10+I10+J10+K10)/E10</f>
        <v>0.028820577164366368</v>
      </c>
      <c r="W10" s="4">
        <f aca="true" t="shared" si="4" ref="W10:W20">G10/E10</f>
        <v>0.11668757841907153</v>
      </c>
      <c r="X10" s="25">
        <f aca="true" t="shared" si="5" ref="X10:X20">F10/G10</f>
        <v>0.02150537634408602</v>
      </c>
      <c r="Y10" s="4">
        <f aca="true" t="shared" si="6" ref="Y10:Y20">(M10+N10)/G10</f>
        <v>0.4731182795698925</v>
      </c>
      <c r="Z10" s="4">
        <f aca="true" t="shared" si="7" ref="Z10:Z20">M10/N10</f>
        <v>0.43790849673202614</v>
      </c>
    </row>
    <row r="11" spans="1:26" ht="15" customHeight="1">
      <c r="A11" s="40">
        <v>2</v>
      </c>
      <c r="B11" s="41">
        <v>9212</v>
      </c>
      <c r="C11" s="42" t="s">
        <v>30</v>
      </c>
      <c r="D11" s="24" t="s">
        <v>24</v>
      </c>
      <c r="E11" s="43">
        <v>75.9</v>
      </c>
      <c r="F11" s="44">
        <v>0.3</v>
      </c>
      <c r="G11" s="44">
        <v>11.6</v>
      </c>
      <c r="H11" s="44">
        <v>3.1</v>
      </c>
      <c r="I11" s="44">
        <v>0.27</v>
      </c>
      <c r="J11" s="45">
        <v>0.33</v>
      </c>
      <c r="K11" s="44">
        <v>1.9</v>
      </c>
      <c r="L11" s="44">
        <v>0.12</v>
      </c>
      <c r="M11" s="44">
        <v>0.1</v>
      </c>
      <c r="N11" s="44">
        <v>3.73</v>
      </c>
      <c r="O11" s="45">
        <v>0.115</v>
      </c>
      <c r="P11" s="44">
        <v>2.73</v>
      </c>
      <c r="Q11" s="71">
        <f t="shared" si="0"/>
        <v>100.195</v>
      </c>
      <c r="R11" s="48">
        <v>0.01</v>
      </c>
      <c r="S11" s="49">
        <f t="shared" si="1"/>
        <v>3.83</v>
      </c>
      <c r="T11" s="50">
        <f t="shared" si="2"/>
        <v>0.20553359683794464</v>
      </c>
      <c r="U11" s="4">
        <f aca="true" t="shared" si="8" ref="U11:U20">(H11+I11+J11)/(G11+F11)</f>
        <v>0.31092436974789917</v>
      </c>
      <c r="V11" s="4">
        <f t="shared" si="3"/>
        <v>0.0737812911725955</v>
      </c>
      <c r="W11" s="4">
        <f t="shared" si="4"/>
        <v>0.152832674571805</v>
      </c>
      <c r="X11" s="25">
        <f t="shared" si="5"/>
        <v>0.02586206896551724</v>
      </c>
      <c r="Y11" s="4">
        <f t="shared" si="6"/>
        <v>0.33017241379310347</v>
      </c>
      <c r="Z11" s="4">
        <f t="shared" si="7"/>
        <v>0.02680965147453083</v>
      </c>
    </row>
    <row r="12" spans="1:26" ht="15" customHeight="1">
      <c r="A12" s="40">
        <v>3</v>
      </c>
      <c r="B12" s="41">
        <v>9213</v>
      </c>
      <c r="C12" s="42" t="s">
        <v>29</v>
      </c>
      <c r="D12" s="24" t="s">
        <v>37</v>
      </c>
      <c r="E12" s="43">
        <v>76.5</v>
      </c>
      <c r="F12" s="44">
        <v>0.33</v>
      </c>
      <c r="G12" s="44">
        <v>12.7</v>
      </c>
      <c r="H12" s="44">
        <v>1.31</v>
      </c>
      <c r="I12" s="44">
        <v>0.35</v>
      </c>
      <c r="J12" s="45">
        <v>0.011</v>
      </c>
      <c r="K12" s="44">
        <v>1.49</v>
      </c>
      <c r="L12" s="44">
        <v>0.15</v>
      </c>
      <c r="M12" s="44">
        <v>2.01</v>
      </c>
      <c r="N12" s="44">
        <v>3.06</v>
      </c>
      <c r="O12" s="45">
        <v>0.078</v>
      </c>
      <c r="P12" s="44">
        <v>2.04</v>
      </c>
      <c r="Q12" s="71">
        <f t="shared" si="0"/>
        <v>100.02900000000001</v>
      </c>
      <c r="R12" s="48">
        <v>0.01</v>
      </c>
      <c r="S12" s="49">
        <f t="shared" si="1"/>
        <v>5.07</v>
      </c>
      <c r="T12" s="50">
        <f t="shared" si="2"/>
        <v>0.19216993464052287</v>
      </c>
      <c r="U12" s="4">
        <f t="shared" si="8"/>
        <v>0.12824251726784344</v>
      </c>
      <c r="V12" s="4">
        <f t="shared" si="3"/>
        <v>0.0413202614379085</v>
      </c>
      <c r="W12" s="4">
        <f t="shared" si="4"/>
        <v>0.16601307189542483</v>
      </c>
      <c r="X12" s="25">
        <f t="shared" si="5"/>
        <v>0.02598425196850394</v>
      </c>
      <c r="Y12" s="4">
        <f t="shared" si="6"/>
        <v>0.3992125984251969</v>
      </c>
      <c r="Z12" s="4">
        <f t="shared" si="7"/>
        <v>0.6568627450980391</v>
      </c>
    </row>
    <row r="13" spans="1:26" ht="15" customHeight="1">
      <c r="A13" s="40">
        <v>4</v>
      </c>
      <c r="B13" s="41">
        <v>9214</v>
      </c>
      <c r="C13" s="42" t="s">
        <v>31</v>
      </c>
      <c r="D13" s="24" t="s">
        <v>25</v>
      </c>
      <c r="E13" s="43">
        <v>77</v>
      </c>
      <c r="F13" s="44">
        <v>0.07</v>
      </c>
      <c r="G13" s="44">
        <v>8.2</v>
      </c>
      <c r="H13" s="44">
        <v>0.42</v>
      </c>
      <c r="I13" s="44">
        <v>0.13</v>
      </c>
      <c r="J13" s="45">
        <v>0.084</v>
      </c>
      <c r="K13" s="44">
        <v>0.99</v>
      </c>
      <c r="L13" s="44">
        <v>4.77</v>
      </c>
      <c r="M13" s="44">
        <v>1.33</v>
      </c>
      <c r="N13" s="44">
        <v>2.34</v>
      </c>
      <c r="O13" s="45">
        <v>0.025</v>
      </c>
      <c r="P13" s="44">
        <v>4.73</v>
      </c>
      <c r="Q13" s="71">
        <f t="shared" si="0"/>
        <v>100.089</v>
      </c>
      <c r="R13" s="48">
        <v>0.01</v>
      </c>
      <c r="S13" s="49">
        <f t="shared" si="1"/>
        <v>3.67</v>
      </c>
      <c r="T13" s="50">
        <f t="shared" si="2"/>
        <v>0.11563636363636363</v>
      </c>
      <c r="U13" s="4">
        <f t="shared" si="8"/>
        <v>0.07666263603385733</v>
      </c>
      <c r="V13" s="4">
        <f t="shared" si="3"/>
        <v>0.02109090909090909</v>
      </c>
      <c r="W13" s="4">
        <f t="shared" si="4"/>
        <v>0.10649350649350649</v>
      </c>
      <c r="X13" s="25">
        <f t="shared" si="5"/>
        <v>0.008536585365853661</v>
      </c>
      <c r="Y13" s="4">
        <f t="shared" si="6"/>
        <v>0.4475609756097561</v>
      </c>
      <c r="Z13" s="4">
        <f t="shared" si="7"/>
        <v>0.5683760683760685</v>
      </c>
    </row>
    <row r="14" spans="1:26" ht="15" customHeight="1">
      <c r="A14" s="40">
        <v>5</v>
      </c>
      <c r="B14" s="41">
        <v>9215</v>
      </c>
      <c r="C14" s="42" t="s">
        <v>150</v>
      </c>
      <c r="D14" s="24" t="s">
        <v>38</v>
      </c>
      <c r="E14" s="43">
        <v>84.1</v>
      </c>
      <c r="F14" s="44">
        <v>0.07</v>
      </c>
      <c r="G14" s="44">
        <v>7.3</v>
      </c>
      <c r="H14" s="44">
        <v>0.42</v>
      </c>
      <c r="I14" s="44">
        <v>0.13</v>
      </c>
      <c r="J14" s="45">
        <v>0.031</v>
      </c>
      <c r="K14" s="44">
        <v>0.59</v>
      </c>
      <c r="L14" s="44">
        <v>1.65</v>
      </c>
      <c r="M14" s="44">
        <v>2.12</v>
      </c>
      <c r="N14" s="44">
        <v>1.48</v>
      </c>
      <c r="O14" s="45">
        <v>0.059</v>
      </c>
      <c r="P14" s="44">
        <v>2.03</v>
      </c>
      <c r="Q14" s="71">
        <f t="shared" si="0"/>
        <v>99.98</v>
      </c>
      <c r="R14" s="48">
        <v>0.01</v>
      </c>
      <c r="S14" s="49">
        <f t="shared" si="1"/>
        <v>3.6</v>
      </c>
      <c r="T14" s="50">
        <f t="shared" si="2"/>
        <v>0.09454221165279429</v>
      </c>
      <c r="U14" s="4">
        <f t="shared" si="8"/>
        <v>0.07883310719131616</v>
      </c>
      <c r="V14" s="4">
        <f t="shared" si="3"/>
        <v>0.013923900118906065</v>
      </c>
      <c r="W14" s="4">
        <f t="shared" si="4"/>
        <v>0.08680142687277051</v>
      </c>
      <c r="X14" s="25">
        <f t="shared" si="5"/>
        <v>0.009589041095890411</v>
      </c>
      <c r="Y14" s="4">
        <f t="shared" si="6"/>
        <v>0.4931506849315069</v>
      </c>
      <c r="Z14" s="4">
        <f t="shared" si="7"/>
        <v>1.4324324324324325</v>
      </c>
    </row>
    <row r="15" spans="1:26" ht="15" customHeight="1">
      <c r="A15" s="40">
        <v>6</v>
      </c>
      <c r="B15" s="41">
        <v>9217</v>
      </c>
      <c r="C15" s="42" t="s">
        <v>29</v>
      </c>
      <c r="D15" s="24" t="s">
        <v>27</v>
      </c>
      <c r="E15" s="43">
        <v>61.2</v>
      </c>
      <c r="F15" s="44">
        <v>0.4</v>
      </c>
      <c r="G15" s="44">
        <v>11.4</v>
      </c>
      <c r="H15" s="44">
        <v>1.35</v>
      </c>
      <c r="I15" s="44">
        <v>2.66</v>
      </c>
      <c r="J15" s="45">
        <v>0.092</v>
      </c>
      <c r="K15" s="44">
        <v>4.75</v>
      </c>
      <c r="L15" s="44">
        <v>4.81</v>
      </c>
      <c r="M15" s="44">
        <v>0.1</v>
      </c>
      <c r="N15" s="44">
        <v>4.12</v>
      </c>
      <c r="O15" s="45">
        <v>0.092</v>
      </c>
      <c r="P15" s="44">
        <v>9.19</v>
      </c>
      <c r="Q15" s="71">
        <f t="shared" si="0"/>
        <v>100.16399999999999</v>
      </c>
      <c r="R15" s="48">
        <v>0.01</v>
      </c>
      <c r="S15" s="49">
        <f t="shared" si="1"/>
        <v>4.22</v>
      </c>
      <c r="T15" s="50">
        <f t="shared" si="2"/>
        <v>0.25983660130718955</v>
      </c>
      <c r="U15" s="4">
        <f t="shared" si="8"/>
        <v>0.3476271186440677</v>
      </c>
      <c r="V15" s="4">
        <f t="shared" si="3"/>
        <v>0.144640522875817</v>
      </c>
      <c r="W15" s="4">
        <f t="shared" si="4"/>
        <v>0.18627450980392157</v>
      </c>
      <c r="X15" s="25">
        <f t="shared" si="5"/>
        <v>0.03508771929824561</v>
      </c>
      <c r="Y15" s="4">
        <f t="shared" si="6"/>
        <v>0.3701754385964912</v>
      </c>
      <c r="Z15" s="4">
        <f t="shared" si="7"/>
        <v>0.024271844660194174</v>
      </c>
    </row>
    <row r="16" spans="1:26" ht="15" customHeight="1">
      <c r="A16" s="40">
        <v>7</v>
      </c>
      <c r="B16" s="41">
        <v>9218</v>
      </c>
      <c r="C16" s="42" t="s">
        <v>29</v>
      </c>
      <c r="D16" s="24" t="s">
        <v>27</v>
      </c>
      <c r="E16" s="43">
        <v>68.5</v>
      </c>
      <c r="F16" s="44">
        <v>0.35</v>
      </c>
      <c r="G16" s="44">
        <v>11.65</v>
      </c>
      <c r="H16" s="44">
        <v>1.15</v>
      </c>
      <c r="I16" s="44">
        <v>1.49</v>
      </c>
      <c r="J16" s="45">
        <v>0.04</v>
      </c>
      <c r="K16" s="44">
        <v>4.08</v>
      </c>
      <c r="L16" s="44">
        <v>2.77</v>
      </c>
      <c r="M16" s="44">
        <v>1.34</v>
      </c>
      <c r="N16" s="44">
        <v>3.48</v>
      </c>
      <c r="O16" s="45">
        <v>0.098</v>
      </c>
      <c r="P16" s="44">
        <v>5.16</v>
      </c>
      <c r="Q16" s="71">
        <f t="shared" si="0"/>
        <v>100.108</v>
      </c>
      <c r="R16" s="48">
        <v>0.01</v>
      </c>
      <c r="S16" s="49">
        <f t="shared" si="1"/>
        <v>4.82</v>
      </c>
      <c r="T16" s="50">
        <f t="shared" si="2"/>
        <v>0.2143065693430657</v>
      </c>
      <c r="U16" s="4">
        <f t="shared" si="8"/>
        <v>0.2233333333333333</v>
      </c>
      <c r="V16" s="4">
        <f t="shared" si="3"/>
        <v>0.09868613138686132</v>
      </c>
      <c r="W16" s="4">
        <f t="shared" si="4"/>
        <v>0.17007299270072992</v>
      </c>
      <c r="X16" s="25">
        <f t="shared" si="5"/>
        <v>0.03004291845493562</v>
      </c>
      <c r="Y16" s="4">
        <f t="shared" si="6"/>
        <v>0.41373390557939915</v>
      </c>
      <c r="Z16" s="4">
        <f t="shared" si="7"/>
        <v>0.38505747126436785</v>
      </c>
    </row>
    <row r="17" spans="1:26" ht="15" customHeight="1">
      <c r="A17" s="40">
        <v>8</v>
      </c>
      <c r="B17" s="41">
        <v>9219</v>
      </c>
      <c r="C17" s="42" t="s">
        <v>29</v>
      </c>
      <c r="D17" s="24" t="s">
        <v>27</v>
      </c>
      <c r="E17" s="43">
        <v>62.7</v>
      </c>
      <c r="F17" s="44">
        <v>0.38</v>
      </c>
      <c r="G17" s="44">
        <v>11.9</v>
      </c>
      <c r="H17" s="44">
        <v>1.31</v>
      </c>
      <c r="I17" s="44">
        <v>1.79</v>
      </c>
      <c r="J17" s="45">
        <v>0.133</v>
      </c>
      <c r="K17" s="44">
        <v>4.33</v>
      </c>
      <c r="L17" s="44">
        <v>7.08</v>
      </c>
      <c r="M17" s="44">
        <v>0.3</v>
      </c>
      <c r="N17" s="44">
        <v>4.24</v>
      </c>
      <c r="O17" s="45">
        <v>0.084</v>
      </c>
      <c r="P17" s="44">
        <v>6</v>
      </c>
      <c r="Q17" s="71">
        <f t="shared" si="0"/>
        <v>100.247</v>
      </c>
      <c r="R17" s="48">
        <v>0.01</v>
      </c>
      <c r="S17" s="49">
        <f t="shared" si="1"/>
        <v>4.54</v>
      </c>
      <c r="T17" s="50">
        <f t="shared" si="2"/>
        <v>0.24741626794258376</v>
      </c>
      <c r="U17" s="4">
        <f t="shared" si="8"/>
        <v>0.26327361563517915</v>
      </c>
      <c r="V17" s="4">
        <f t="shared" si="3"/>
        <v>0.12062200956937799</v>
      </c>
      <c r="W17" s="4">
        <f t="shared" si="4"/>
        <v>0.189792663476874</v>
      </c>
      <c r="X17" s="25">
        <f t="shared" si="5"/>
        <v>0.031932773109243695</v>
      </c>
      <c r="Y17" s="4">
        <f t="shared" si="6"/>
        <v>0.3815126050420168</v>
      </c>
      <c r="Z17" s="4">
        <f t="shared" si="7"/>
        <v>0.07075471698113207</v>
      </c>
    </row>
    <row r="18" spans="1:26" ht="15" customHeight="1">
      <c r="A18" s="40">
        <v>9</v>
      </c>
      <c r="B18" s="41">
        <v>9220</v>
      </c>
      <c r="C18" s="42" t="s">
        <v>31</v>
      </c>
      <c r="D18" s="24" t="s">
        <v>24</v>
      </c>
      <c r="E18" s="43">
        <v>67.4</v>
      </c>
      <c r="F18" s="44">
        <v>0.29</v>
      </c>
      <c r="G18" s="44">
        <v>12.3</v>
      </c>
      <c r="H18" s="44">
        <v>0.88</v>
      </c>
      <c r="I18" s="44">
        <v>0.74</v>
      </c>
      <c r="J18" s="45">
        <v>0.044</v>
      </c>
      <c r="K18" s="44">
        <v>2.4</v>
      </c>
      <c r="L18" s="44">
        <v>2.16</v>
      </c>
      <c r="M18" s="44">
        <v>0.1</v>
      </c>
      <c r="N18" s="44">
        <v>4.38</v>
      </c>
      <c r="O18" s="45">
        <v>0.07</v>
      </c>
      <c r="P18" s="44">
        <v>9.78</v>
      </c>
      <c r="Q18" s="71">
        <f t="shared" si="0"/>
        <v>100.54399999999998</v>
      </c>
      <c r="R18" s="48">
        <v>0.01</v>
      </c>
      <c r="S18" s="49">
        <f t="shared" si="1"/>
        <v>4.4799999999999995</v>
      </c>
      <c r="T18" s="50">
        <f t="shared" si="2"/>
        <v>0.21148367952522257</v>
      </c>
      <c r="U18" s="4">
        <f t="shared" si="8"/>
        <v>0.13216838760921368</v>
      </c>
      <c r="V18" s="4">
        <f t="shared" si="3"/>
        <v>0.06029673590504451</v>
      </c>
      <c r="W18" s="4">
        <f t="shared" si="4"/>
        <v>0.1824925816023739</v>
      </c>
      <c r="X18" s="25">
        <f t="shared" si="5"/>
        <v>0.02357723577235772</v>
      </c>
      <c r="Y18" s="4">
        <f t="shared" si="6"/>
        <v>0.3642276422764227</v>
      </c>
      <c r="Z18" s="4">
        <f t="shared" si="7"/>
        <v>0.022831050228310504</v>
      </c>
    </row>
    <row r="19" spans="1:26" ht="15" customHeight="1">
      <c r="A19" s="40">
        <v>10</v>
      </c>
      <c r="B19" s="41">
        <v>9221</v>
      </c>
      <c r="C19" s="42" t="s">
        <v>32</v>
      </c>
      <c r="D19" s="24" t="s">
        <v>38</v>
      </c>
      <c r="E19" s="43">
        <v>85.9</v>
      </c>
      <c r="F19" s="44">
        <v>0.1</v>
      </c>
      <c r="G19" s="44">
        <v>7</v>
      </c>
      <c r="H19" s="44">
        <v>0.52</v>
      </c>
      <c r="I19" s="44">
        <v>0.13</v>
      </c>
      <c r="J19" s="45">
        <v>0.005</v>
      </c>
      <c r="K19" s="44">
        <v>0.94</v>
      </c>
      <c r="L19" s="44">
        <v>0.28</v>
      </c>
      <c r="M19" s="44">
        <v>0.81</v>
      </c>
      <c r="N19" s="44">
        <v>3.15</v>
      </c>
      <c r="O19" s="45">
        <v>0.025</v>
      </c>
      <c r="P19" s="44">
        <v>1.03</v>
      </c>
      <c r="Q19" s="71">
        <f t="shared" si="0"/>
        <v>99.89</v>
      </c>
      <c r="R19" s="48">
        <v>0.01</v>
      </c>
      <c r="S19" s="49">
        <f t="shared" si="1"/>
        <v>3.96</v>
      </c>
      <c r="T19" s="50">
        <f t="shared" si="2"/>
        <v>0.09027939464493595</v>
      </c>
      <c r="U19" s="4">
        <f t="shared" si="8"/>
        <v>0.09225352112676057</v>
      </c>
      <c r="V19" s="4">
        <f t="shared" si="3"/>
        <v>0.018568102444703142</v>
      </c>
      <c r="W19" s="4">
        <f t="shared" si="4"/>
        <v>0.08149010477299184</v>
      </c>
      <c r="X19" s="25">
        <f t="shared" si="5"/>
        <v>0.014285714285714287</v>
      </c>
      <c r="Y19" s="4">
        <f t="shared" si="6"/>
        <v>0.5657142857142857</v>
      </c>
      <c r="Z19" s="4">
        <f t="shared" si="7"/>
        <v>0.2571428571428572</v>
      </c>
    </row>
    <row r="20" spans="1:26" ht="15.75" customHeight="1">
      <c r="A20" s="40">
        <v>11</v>
      </c>
      <c r="B20" s="41" t="s">
        <v>33</v>
      </c>
      <c r="C20" s="42" t="s">
        <v>34</v>
      </c>
      <c r="D20" s="24" t="s">
        <v>38</v>
      </c>
      <c r="E20" s="43">
        <v>84.1</v>
      </c>
      <c r="F20" s="44">
        <v>0.01</v>
      </c>
      <c r="G20" s="44">
        <v>6.5</v>
      </c>
      <c r="H20" s="44">
        <v>0.12</v>
      </c>
      <c r="I20" s="44">
        <v>0.13</v>
      </c>
      <c r="J20" s="45">
        <v>0.021</v>
      </c>
      <c r="K20" s="44">
        <v>1.91</v>
      </c>
      <c r="L20" s="44">
        <v>1.84</v>
      </c>
      <c r="M20" s="44">
        <v>0.38</v>
      </c>
      <c r="N20" s="44">
        <v>2.13</v>
      </c>
      <c r="O20" s="45">
        <v>0.025</v>
      </c>
      <c r="P20" s="46">
        <v>2.83</v>
      </c>
      <c r="Q20" s="51">
        <f t="shared" si="0"/>
        <v>99.996</v>
      </c>
      <c r="R20" s="52">
        <v>0.01</v>
      </c>
      <c r="S20" s="53">
        <f t="shared" si="1"/>
        <v>2.51</v>
      </c>
      <c r="T20" s="54">
        <f t="shared" si="2"/>
        <v>0.08063020214030915</v>
      </c>
      <c r="U20" s="4">
        <f t="shared" si="8"/>
        <v>0.041628264208909374</v>
      </c>
      <c r="V20" s="6">
        <f t="shared" si="3"/>
        <v>0.025933412604042808</v>
      </c>
      <c r="W20" s="6">
        <f t="shared" si="4"/>
        <v>0.07728894173602854</v>
      </c>
      <c r="X20" s="55">
        <f t="shared" si="5"/>
        <v>0.0015384615384615385</v>
      </c>
      <c r="Y20" s="6">
        <f t="shared" si="6"/>
        <v>0.3861538461538461</v>
      </c>
      <c r="Z20" s="6">
        <f t="shared" si="7"/>
        <v>0.17840375586854462</v>
      </c>
    </row>
    <row r="21" spans="1:26" ht="15.75" customHeight="1">
      <c r="A21" s="22"/>
      <c r="B21" s="56"/>
      <c r="C21" s="23"/>
      <c r="E21" s="44"/>
      <c r="F21" s="44"/>
      <c r="G21" s="44"/>
      <c r="H21" s="44"/>
      <c r="I21" s="44"/>
      <c r="J21" s="45"/>
      <c r="K21" s="44"/>
      <c r="L21" s="44"/>
      <c r="M21" s="44"/>
      <c r="N21" s="44"/>
      <c r="O21" s="45"/>
      <c r="P21" s="44"/>
      <c r="Q21" s="57"/>
      <c r="R21" s="58"/>
      <c r="S21" s="57"/>
      <c r="T21" s="57"/>
      <c r="U21" s="6"/>
      <c r="V21" s="6"/>
      <c r="W21" s="6"/>
      <c r="X21" s="55"/>
      <c r="Y21" s="6"/>
      <c r="Z21" s="6"/>
    </row>
    <row r="22" spans="1:26" ht="15.75" customHeight="1">
      <c r="A22" s="22"/>
      <c r="B22" s="56"/>
      <c r="C22" s="23"/>
      <c r="E22" s="44"/>
      <c r="F22" s="117" t="s">
        <v>147</v>
      </c>
      <c r="G22" s="44"/>
      <c r="H22" s="44"/>
      <c r="I22" s="44"/>
      <c r="J22" s="45"/>
      <c r="K22" s="44"/>
      <c r="L22" s="44"/>
      <c r="M22" s="44"/>
      <c r="N22" s="44"/>
      <c r="O22" s="45"/>
      <c r="P22" s="44"/>
      <c r="Q22" s="57"/>
      <c r="R22" s="58"/>
      <c r="S22" s="57"/>
      <c r="T22" s="57"/>
      <c r="U22" s="6"/>
      <c r="V22" s="6"/>
      <c r="W22" s="6"/>
      <c r="X22" s="55"/>
      <c r="Y22" s="6"/>
      <c r="Z22" s="6"/>
    </row>
    <row r="23" spans="1:26" ht="15.75" customHeight="1">
      <c r="A23" s="22"/>
      <c r="B23" s="56"/>
      <c r="C23" s="23"/>
      <c r="D23" s="119" t="s">
        <v>148</v>
      </c>
      <c r="E23" s="44"/>
      <c r="F23" s="44"/>
      <c r="G23" s="44"/>
      <c r="H23" s="44"/>
      <c r="I23" s="44"/>
      <c r="J23" s="45"/>
      <c r="K23" s="44"/>
      <c r="L23" s="44"/>
      <c r="M23" s="44"/>
      <c r="N23" s="44"/>
      <c r="O23" s="45"/>
      <c r="P23" s="44"/>
      <c r="Q23" s="57"/>
      <c r="R23" s="58"/>
      <c r="S23" s="57"/>
      <c r="T23" s="57"/>
      <c r="U23" s="6"/>
      <c r="V23" s="6"/>
      <c r="W23" s="6"/>
      <c r="X23" s="55"/>
      <c r="Y23" s="6"/>
      <c r="Z23" s="6"/>
    </row>
    <row r="24" ht="12.75">
      <c r="C24" s="59"/>
    </row>
    <row r="25" spans="1:26" ht="20.25" customHeight="1">
      <c r="A25" s="29" t="s">
        <v>135</v>
      </c>
      <c r="B25" s="30" t="s">
        <v>136</v>
      </c>
      <c r="C25" s="60" t="s">
        <v>21</v>
      </c>
      <c r="D25" s="32" t="s">
        <v>20</v>
      </c>
      <c r="E25" s="33" t="s">
        <v>12</v>
      </c>
      <c r="F25" s="34" t="s">
        <v>13</v>
      </c>
      <c r="G25" s="34" t="s">
        <v>14</v>
      </c>
      <c r="H25" s="34" t="s">
        <v>15</v>
      </c>
      <c r="I25" s="34" t="s">
        <v>22</v>
      </c>
      <c r="J25" s="34" t="s">
        <v>0</v>
      </c>
      <c r="K25" s="34" t="s">
        <v>1</v>
      </c>
      <c r="L25" s="34" t="s">
        <v>2</v>
      </c>
      <c r="M25" s="34" t="s">
        <v>16</v>
      </c>
      <c r="N25" s="34" t="s">
        <v>17</v>
      </c>
      <c r="O25" s="34" t="s">
        <v>18</v>
      </c>
      <c r="P25" s="34" t="s">
        <v>3</v>
      </c>
      <c r="Q25" s="36" t="s">
        <v>4</v>
      </c>
      <c r="R25" s="37" t="s">
        <v>26</v>
      </c>
      <c r="S25" s="61" t="s">
        <v>23</v>
      </c>
      <c r="T25" s="39" t="s">
        <v>5</v>
      </c>
      <c r="U25" s="3" t="s">
        <v>6</v>
      </c>
      <c r="V25" s="3" t="s">
        <v>7</v>
      </c>
      <c r="W25" s="3" t="s">
        <v>8</v>
      </c>
      <c r="X25" s="5" t="s">
        <v>9</v>
      </c>
      <c r="Y25" s="5" t="s">
        <v>10</v>
      </c>
      <c r="Z25" s="5" t="s">
        <v>11</v>
      </c>
    </row>
    <row r="26" spans="1:26" ht="15" customHeight="1">
      <c r="A26" s="40">
        <v>1</v>
      </c>
      <c r="B26" s="41">
        <v>9211</v>
      </c>
      <c r="C26" s="42" t="s">
        <v>29</v>
      </c>
      <c r="D26" s="24" t="s">
        <v>25</v>
      </c>
      <c r="E26" s="43">
        <v>79.7</v>
      </c>
      <c r="F26" s="44">
        <v>0.2</v>
      </c>
      <c r="G26" s="44">
        <v>9.3</v>
      </c>
      <c r="H26" s="44">
        <v>0.8</v>
      </c>
      <c r="I26" s="44">
        <v>0.27</v>
      </c>
      <c r="J26" s="45">
        <v>0.037</v>
      </c>
      <c r="K26" s="44">
        <v>1.19</v>
      </c>
      <c r="L26" s="44">
        <v>1.56</v>
      </c>
      <c r="M26" s="44">
        <v>1.34</v>
      </c>
      <c r="N26" s="44">
        <v>3.06</v>
      </c>
      <c r="O26" s="45">
        <v>0.057</v>
      </c>
      <c r="P26" s="46">
        <v>2.63</v>
      </c>
      <c r="Q26" s="47">
        <f>SUM(E26:P26)</f>
        <v>100.144</v>
      </c>
      <c r="R26" s="48">
        <v>0.01</v>
      </c>
      <c r="S26" s="49">
        <f>M26+N26</f>
        <v>4.4</v>
      </c>
      <c r="T26" s="50">
        <f>(G26+F26+H26+I26+J26)/E26</f>
        <v>0.1330865746549561</v>
      </c>
      <c r="U26" s="4">
        <f>(H26+I26+J26)/(G26+F26)</f>
        <v>0.11652631578947369</v>
      </c>
      <c r="V26" s="4">
        <f>(H26+I26+J26+K26)/E26</f>
        <v>0.028820577164366368</v>
      </c>
      <c r="W26" s="4">
        <f>G26/E26</f>
        <v>0.11668757841907153</v>
      </c>
      <c r="X26" s="25">
        <f>F26/G26</f>
        <v>0.02150537634408602</v>
      </c>
      <c r="Y26" s="4">
        <f>(M26+N26)/G26</f>
        <v>0.4731182795698925</v>
      </c>
      <c r="Z26" s="4">
        <f>M26/N26</f>
        <v>0.43790849673202614</v>
      </c>
    </row>
    <row r="27" spans="1:26" ht="15" customHeight="1">
      <c r="A27" s="40">
        <v>5</v>
      </c>
      <c r="B27" s="41">
        <v>9215</v>
      </c>
      <c r="C27" s="42" t="s">
        <v>150</v>
      </c>
      <c r="D27" s="24" t="s">
        <v>38</v>
      </c>
      <c r="E27" s="43">
        <v>84.1</v>
      </c>
      <c r="F27" s="44">
        <v>0.07</v>
      </c>
      <c r="G27" s="44">
        <v>7.3</v>
      </c>
      <c r="H27" s="44">
        <v>0.42</v>
      </c>
      <c r="I27" s="44">
        <v>0.13</v>
      </c>
      <c r="J27" s="45">
        <v>0.031</v>
      </c>
      <c r="K27" s="44">
        <v>0.59</v>
      </c>
      <c r="L27" s="44">
        <v>1.65</v>
      </c>
      <c r="M27" s="44">
        <v>2.12</v>
      </c>
      <c r="N27" s="44">
        <v>1.48</v>
      </c>
      <c r="O27" s="45">
        <v>0.059</v>
      </c>
      <c r="P27" s="44">
        <v>2.03</v>
      </c>
      <c r="Q27" s="71">
        <f>SUM(E27:P27)</f>
        <v>99.98</v>
      </c>
      <c r="R27" s="48">
        <v>0.01</v>
      </c>
      <c r="S27" s="49">
        <f>M27+N27</f>
        <v>3.6</v>
      </c>
      <c r="T27" s="50">
        <f>(G27+F27+H27+I27+J27)/E27</f>
        <v>0.09454221165279429</v>
      </c>
      <c r="U27" s="4">
        <f>(H27+I27+J27)/(G27+F27)</f>
        <v>0.07883310719131616</v>
      </c>
      <c r="V27" s="4">
        <f>(H27+I27+J27+K27)/E27</f>
        <v>0.013923900118906065</v>
      </c>
      <c r="W27" s="4">
        <f>G27/E27</f>
        <v>0.08680142687277051</v>
      </c>
      <c r="X27" s="25">
        <f>F27/G27</f>
        <v>0.009589041095890411</v>
      </c>
      <c r="Y27" s="4">
        <f>(M27+N27)/G27</f>
        <v>0.4931506849315069</v>
      </c>
      <c r="Z27" s="4">
        <f>M27/N27</f>
        <v>1.4324324324324325</v>
      </c>
    </row>
    <row r="28" spans="1:26" ht="15" customHeight="1">
      <c r="A28" s="40">
        <v>10</v>
      </c>
      <c r="B28" s="41">
        <v>9221</v>
      </c>
      <c r="C28" s="42" t="s">
        <v>32</v>
      </c>
      <c r="D28" s="24" t="s">
        <v>38</v>
      </c>
      <c r="E28" s="43">
        <v>85.9</v>
      </c>
      <c r="F28" s="44">
        <v>0.1</v>
      </c>
      <c r="G28" s="44">
        <v>7</v>
      </c>
      <c r="H28" s="44">
        <v>0.52</v>
      </c>
      <c r="I28" s="44">
        <v>0.13</v>
      </c>
      <c r="J28" s="45">
        <v>0.005</v>
      </c>
      <c r="K28" s="44">
        <v>0.94</v>
      </c>
      <c r="L28" s="44">
        <v>0.28</v>
      </c>
      <c r="M28" s="44">
        <v>0.81</v>
      </c>
      <c r="N28" s="44">
        <v>3.15</v>
      </c>
      <c r="O28" s="45">
        <v>0.025</v>
      </c>
      <c r="P28" s="46">
        <v>1.03</v>
      </c>
      <c r="Q28" s="71">
        <f>SUM(E28:P28)</f>
        <v>99.89</v>
      </c>
      <c r="R28" s="48">
        <v>0.01</v>
      </c>
      <c r="S28" s="49">
        <f>M28+N28</f>
        <v>3.96</v>
      </c>
      <c r="T28" s="50">
        <f>(G28+F28+H28+I28+J28)/E28</f>
        <v>0.09027939464493595</v>
      </c>
      <c r="U28" s="4">
        <f>(H28+I28+J28)/(G28+F28)</f>
        <v>0.09225352112676057</v>
      </c>
      <c r="V28" s="4">
        <f>(H28+I28+J28+K28)/E28</f>
        <v>0.018568102444703142</v>
      </c>
      <c r="W28" s="4">
        <f>G28/E28</f>
        <v>0.08149010477299184</v>
      </c>
      <c r="X28" s="25">
        <f>F28/G28</f>
        <v>0.014285714285714287</v>
      </c>
      <c r="Y28" s="4">
        <f>(M28+N28)/G28</f>
        <v>0.5657142857142857</v>
      </c>
      <c r="Z28" s="4">
        <f>M28/N28</f>
        <v>0.2571428571428572</v>
      </c>
    </row>
    <row r="29" spans="1:26" ht="15.75" customHeight="1">
      <c r="A29" s="40">
        <v>11</v>
      </c>
      <c r="B29" s="41" t="s">
        <v>33</v>
      </c>
      <c r="C29" s="42" t="s">
        <v>34</v>
      </c>
      <c r="D29" s="24" t="s">
        <v>38</v>
      </c>
      <c r="E29" s="43">
        <v>84.1</v>
      </c>
      <c r="F29" s="44">
        <v>0.01</v>
      </c>
      <c r="G29" s="44">
        <v>6.5</v>
      </c>
      <c r="H29" s="44">
        <v>0.12</v>
      </c>
      <c r="I29" s="44">
        <v>0.13</v>
      </c>
      <c r="J29" s="45">
        <v>0.021</v>
      </c>
      <c r="K29" s="44">
        <v>1.91</v>
      </c>
      <c r="L29" s="44">
        <v>1.84</v>
      </c>
      <c r="M29" s="44">
        <v>0.38</v>
      </c>
      <c r="N29" s="44">
        <v>2.13</v>
      </c>
      <c r="O29" s="45">
        <v>0.025</v>
      </c>
      <c r="P29" s="46">
        <v>2.83</v>
      </c>
      <c r="Q29" s="51">
        <f>SUM(E29:P29)</f>
        <v>99.996</v>
      </c>
      <c r="R29" s="52">
        <v>0.01</v>
      </c>
      <c r="S29" s="53">
        <f>M29+N29</f>
        <v>2.51</v>
      </c>
      <c r="T29" s="54">
        <f>(G29+F29+H29+I29+J29)/E29</f>
        <v>0.08063020214030915</v>
      </c>
      <c r="U29" s="4">
        <f>(H29+I29+J29)/(G29+F29)</f>
        <v>0.041628264208909374</v>
      </c>
      <c r="V29" s="6">
        <f>(H29+I29+J29+K29)/E29</f>
        <v>0.025933412604042808</v>
      </c>
      <c r="W29" s="6">
        <f>G29/E29</f>
        <v>0.07728894173602854</v>
      </c>
      <c r="X29" s="55">
        <f>F29/G29</f>
        <v>0.0015384615384615385</v>
      </c>
      <c r="Y29" s="6">
        <f>(M29+N29)/G29</f>
        <v>0.3861538461538461</v>
      </c>
      <c r="Z29" s="6">
        <f>M29/N29</f>
        <v>0.17840375586854462</v>
      </c>
    </row>
    <row r="30" spans="1:31" s="2" customFormat="1" ht="12.75">
      <c r="A30" s="62"/>
      <c r="B30" s="63" t="s">
        <v>19</v>
      </c>
      <c r="C30" s="64"/>
      <c r="D30" s="24"/>
      <c r="E30" s="65">
        <f aca="true" t="shared" si="9" ref="E30:Z30">COUNT(E26:E29)</f>
        <v>4</v>
      </c>
      <c r="F30" s="63">
        <f t="shared" si="9"/>
        <v>4</v>
      </c>
      <c r="G30" s="63">
        <f t="shared" si="9"/>
        <v>4</v>
      </c>
      <c r="H30" s="63">
        <f t="shared" si="9"/>
        <v>4</v>
      </c>
      <c r="I30" s="63">
        <f t="shared" si="9"/>
        <v>4</v>
      </c>
      <c r="J30" s="63">
        <f t="shared" si="9"/>
        <v>4</v>
      </c>
      <c r="K30" s="63">
        <f t="shared" si="9"/>
        <v>4</v>
      </c>
      <c r="L30" s="63">
        <f t="shared" si="9"/>
        <v>4</v>
      </c>
      <c r="M30" s="63">
        <f t="shared" si="9"/>
        <v>4</v>
      </c>
      <c r="N30" s="63">
        <f t="shared" si="9"/>
        <v>4</v>
      </c>
      <c r="O30" s="63">
        <f t="shared" si="9"/>
        <v>4</v>
      </c>
      <c r="P30" s="66">
        <f t="shared" si="9"/>
        <v>4</v>
      </c>
      <c r="Q30" s="67">
        <f t="shared" si="9"/>
        <v>4</v>
      </c>
      <c r="R30" s="66">
        <f t="shared" si="9"/>
        <v>4</v>
      </c>
      <c r="S30" s="67">
        <f t="shared" si="9"/>
        <v>4</v>
      </c>
      <c r="T30" s="66">
        <f t="shared" si="9"/>
        <v>4</v>
      </c>
      <c r="U30" s="63">
        <f t="shared" si="9"/>
        <v>4</v>
      </c>
      <c r="V30" s="63">
        <f t="shared" si="9"/>
        <v>4</v>
      </c>
      <c r="W30" s="63">
        <f t="shared" si="9"/>
        <v>4</v>
      </c>
      <c r="X30" s="63">
        <f t="shared" si="9"/>
        <v>4</v>
      </c>
      <c r="Y30" s="63">
        <f t="shared" si="9"/>
        <v>4</v>
      </c>
      <c r="Z30" s="63">
        <f t="shared" si="9"/>
        <v>4</v>
      </c>
      <c r="AA30" s="68"/>
      <c r="AB30" s="68"/>
      <c r="AC30" s="68"/>
      <c r="AD30" s="68"/>
      <c r="AE30" s="68"/>
    </row>
    <row r="31" spans="1:26" s="111" customFormat="1" ht="12.75">
      <c r="A31" s="108" t="s">
        <v>35</v>
      </c>
      <c r="B31" s="109" t="s">
        <v>120</v>
      </c>
      <c r="C31" s="110" t="s">
        <v>52</v>
      </c>
      <c r="D31" s="111" t="s">
        <v>47</v>
      </c>
      <c r="E31" s="112">
        <f aca="true" t="shared" si="10" ref="E31:P31">AVERAGE(E26:E29)</f>
        <v>83.45</v>
      </c>
      <c r="F31" s="113">
        <f t="shared" si="10"/>
        <v>0.095</v>
      </c>
      <c r="G31" s="113">
        <f t="shared" si="10"/>
        <v>7.525</v>
      </c>
      <c r="H31" s="113">
        <f t="shared" si="10"/>
        <v>0.46499999999999997</v>
      </c>
      <c r="I31" s="113">
        <f t="shared" si="10"/>
        <v>0.165</v>
      </c>
      <c r="J31" s="113">
        <f t="shared" si="10"/>
        <v>0.023500000000000004</v>
      </c>
      <c r="K31" s="113">
        <f t="shared" si="10"/>
        <v>1.1575</v>
      </c>
      <c r="L31" s="113">
        <f t="shared" si="10"/>
        <v>1.3325</v>
      </c>
      <c r="M31" s="113">
        <f t="shared" si="10"/>
        <v>1.1624999999999999</v>
      </c>
      <c r="N31" s="113">
        <f t="shared" si="10"/>
        <v>2.455</v>
      </c>
      <c r="O31" s="113">
        <f t="shared" si="10"/>
        <v>0.041499999999999995</v>
      </c>
      <c r="P31" s="114">
        <f t="shared" si="10"/>
        <v>2.13</v>
      </c>
      <c r="Q31" s="115">
        <f>SUM(E31:P31)</f>
        <v>100.0025</v>
      </c>
      <c r="R31" s="114">
        <f>AVERAGE(R26:R29)</f>
        <v>0.01</v>
      </c>
      <c r="S31" s="115">
        <f>M31+N31</f>
        <v>3.6174999999999997</v>
      </c>
      <c r="T31" s="114">
        <f>(G31+F31+H31+I31+J31)/E31</f>
        <v>0.09914319952067106</v>
      </c>
      <c r="U31" s="113">
        <f>(H31+I31+J31)/(G31+F31)</f>
        <v>0.08576115485564303</v>
      </c>
      <c r="V31" s="113">
        <f>(H31+I31+J31+K31)/E31</f>
        <v>0.02170161773517076</v>
      </c>
      <c r="W31" s="113">
        <f>G31/E31</f>
        <v>0.09017375674056322</v>
      </c>
      <c r="X31" s="116">
        <f>F31/G31</f>
        <v>0.012624584717607973</v>
      </c>
      <c r="Y31" s="113">
        <f>(M31+N31)/G31</f>
        <v>0.48073089700996674</v>
      </c>
      <c r="Z31" s="113">
        <f>M31/N31</f>
        <v>0.4735234215885946</v>
      </c>
    </row>
    <row r="32" spans="1:26" s="24" customFormat="1" ht="12.75">
      <c r="A32" s="22"/>
      <c r="B32" s="72" t="s">
        <v>53</v>
      </c>
      <c r="C32" s="42"/>
      <c r="D32" s="40"/>
      <c r="E32" s="4">
        <f>STDEV(E26:E29)</f>
        <v>2.6400757564885784</v>
      </c>
      <c r="F32" s="4">
        <f>STDEV(F26:F29)</f>
        <v>0.07937253933193775</v>
      </c>
      <c r="G32" s="4">
        <f aca="true" t="shared" si="11" ref="G32:Z32">STDEV(G26:G29)</f>
        <v>1.2284814474246888</v>
      </c>
      <c r="H32" s="4">
        <f t="shared" si="11"/>
        <v>0.28065399813055714</v>
      </c>
      <c r="I32" s="4">
        <f t="shared" si="11"/>
        <v>0.06999999999999998</v>
      </c>
      <c r="J32" s="4">
        <f t="shared" si="11"/>
        <v>0.013988090172238178</v>
      </c>
      <c r="K32" s="4">
        <f t="shared" si="11"/>
        <v>0.5587709727607547</v>
      </c>
      <c r="L32" s="4">
        <f t="shared" si="11"/>
        <v>0.7113074815671023</v>
      </c>
      <c r="M32" s="4">
        <f t="shared" si="11"/>
        <v>0.7494164396382033</v>
      </c>
      <c r="N32" s="4">
        <f t="shared" si="11"/>
        <v>0.7969316156358713</v>
      </c>
      <c r="O32" s="4">
        <f t="shared" si="11"/>
        <v>0.019070046320517092</v>
      </c>
      <c r="P32" s="4">
        <f t="shared" si="11"/>
        <v>0.8082903768654762</v>
      </c>
      <c r="Q32" s="69">
        <f t="shared" si="11"/>
        <v>0.10524099328050407</v>
      </c>
      <c r="R32" s="4">
        <f t="shared" si="11"/>
        <v>0</v>
      </c>
      <c r="S32" s="69">
        <f t="shared" si="11"/>
        <v>0.8075632070205618</v>
      </c>
      <c r="T32" s="4">
        <f t="shared" si="11"/>
        <v>0.023048167191336177</v>
      </c>
      <c r="U32" s="4">
        <f t="shared" si="11"/>
        <v>0.03128749637803946</v>
      </c>
      <c r="V32" s="4">
        <f t="shared" si="11"/>
        <v>0.006803214578352727</v>
      </c>
      <c r="W32" s="4">
        <f t="shared" si="11"/>
        <v>0.01784340229278236</v>
      </c>
      <c r="X32" s="4">
        <f t="shared" si="11"/>
        <v>0.00837736670889881</v>
      </c>
      <c r="Y32" s="4">
        <f t="shared" si="11"/>
        <v>0.07387708339981183</v>
      </c>
      <c r="Z32" s="4">
        <f t="shared" si="11"/>
        <v>0.5808894142581515</v>
      </c>
    </row>
    <row r="33" spans="1:26" s="24" customFormat="1" ht="12.75">
      <c r="A33" s="22"/>
      <c r="B33" s="72" t="s">
        <v>121</v>
      </c>
      <c r="C33" s="42"/>
      <c r="D33" s="40"/>
      <c r="E33" s="4">
        <f aca="true" t="shared" si="12" ref="E33:Z33">E32/(SQRT(E30))</f>
        <v>1.3200378782442892</v>
      </c>
      <c r="F33" s="4">
        <f t="shared" si="12"/>
        <v>0.039686269665968874</v>
      </c>
      <c r="G33" s="4">
        <f t="shared" si="12"/>
        <v>0.6142407237123444</v>
      </c>
      <c r="H33" s="4">
        <f t="shared" si="12"/>
        <v>0.14032699906527857</v>
      </c>
      <c r="I33" s="4">
        <f t="shared" si="12"/>
        <v>0.03499999999999999</v>
      </c>
      <c r="J33" s="4">
        <f t="shared" si="12"/>
        <v>0.006994045086119089</v>
      </c>
      <c r="K33" s="4">
        <f t="shared" si="12"/>
        <v>0.27938548638037736</v>
      </c>
      <c r="L33" s="4">
        <f t="shared" si="12"/>
        <v>0.35565374078355116</v>
      </c>
      <c r="M33" s="4">
        <f t="shared" si="12"/>
        <v>0.37470821981910163</v>
      </c>
      <c r="N33" s="4">
        <f t="shared" si="12"/>
        <v>0.39846580781793567</v>
      </c>
      <c r="O33" s="4">
        <f t="shared" si="12"/>
        <v>0.009535023160258546</v>
      </c>
      <c r="P33" s="4">
        <f t="shared" si="12"/>
        <v>0.4041451884327381</v>
      </c>
      <c r="Q33" s="69">
        <f t="shared" si="12"/>
        <v>0.052620496640252035</v>
      </c>
      <c r="R33" s="4">
        <f t="shared" si="12"/>
        <v>0</v>
      </c>
      <c r="S33" s="69">
        <f t="shared" si="12"/>
        <v>0.4037816035102809</v>
      </c>
      <c r="T33" s="4">
        <f t="shared" si="12"/>
        <v>0.011524083595668089</v>
      </c>
      <c r="U33" s="4">
        <f t="shared" si="12"/>
        <v>0.01564374818901973</v>
      </c>
      <c r="V33" s="4">
        <f t="shared" si="12"/>
        <v>0.0034016072891763635</v>
      </c>
      <c r="W33" s="4">
        <f t="shared" si="12"/>
        <v>0.00892170114639118</v>
      </c>
      <c r="X33" s="4">
        <f t="shared" si="12"/>
        <v>0.004188683354449405</v>
      </c>
      <c r="Y33" s="4">
        <f t="shared" si="12"/>
        <v>0.036938541699905916</v>
      </c>
      <c r="Z33" s="4">
        <f t="shared" si="12"/>
        <v>0.2904447071290758</v>
      </c>
    </row>
    <row r="34" spans="3:4" ht="12.75">
      <c r="C34" s="23"/>
      <c r="D34" s="22"/>
    </row>
    <row r="35" spans="1:26" ht="24.75" customHeight="1">
      <c r="A35" s="29" t="s">
        <v>135</v>
      </c>
      <c r="B35" s="30" t="s">
        <v>136</v>
      </c>
      <c r="C35" s="31" t="s">
        <v>21</v>
      </c>
      <c r="D35" s="32" t="s">
        <v>20</v>
      </c>
      <c r="E35" s="33" t="s">
        <v>12</v>
      </c>
      <c r="F35" s="34" t="s">
        <v>13</v>
      </c>
      <c r="G35" s="34" t="s">
        <v>14</v>
      </c>
      <c r="H35" s="34" t="s">
        <v>15</v>
      </c>
      <c r="I35" s="34" t="s">
        <v>22</v>
      </c>
      <c r="J35" s="34" t="s">
        <v>0</v>
      </c>
      <c r="K35" s="34" t="s">
        <v>1</v>
      </c>
      <c r="L35" s="34" t="s">
        <v>2</v>
      </c>
      <c r="M35" s="34" t="s">
        <v>16</v>
      </c>
      <c r="N35" s="34" t="s">
        <v>17</v>
      </c>
      <c r="O35" s="34" t="s">
        <v>18</v>
      </c>
      <c r="P35" s="35" t="s">
        <v>3</v>
      </c>
      <c r="Q35" s="106" t="s">
        <v>4</v>
      </c>
      <c r="R35" s="37" t="s">
        <v>26</v>
      </c>
      <c r="S35" s="61" t="s">
        <v>23</v>
      </c>
      <c r="T35" s="39" t="s">
        <v>5</v>
      </c>
      <c r="U35" s="3" t="s">
        <v>6</v>
      </c>
      <c r="V35" s="3" t="s">
        <v>7</v>
      </c>
      <c r="W35" s="3" t="s">
        <v>8</v>
      </c>
      <c r="X35" s="5" t="s">
        <v>9</v>
      </c>
      <c r="Y35" s="5" t="s">
        <v>10</v>
      </c>
      <c r="Z35" s="5" t="s">
        <v>11</v>
      </c>
    </row>
    <row r="36" spans="1:26" ht="15" customHeight="1">
      <c r="A36" s="40">
        <v>6</v>
      </c>
      <c r="B36" s="41">
        <v>9217</v>
      </c>
      <c r="C36" s="42" t="s">
        <v>137</v>
      </c>
      <c r="D36" s="24" t="s">
        <v>27</v>
      </c>
      <c r="E36" s="43">
        <v>61.2</v>
      </c>
      <c r="F36" s="44">
        <v>0.4</v>
      </c>
      <c r="G36" s="44">
        <v>11.4</v>
      </c>
      <c r="H36" s="44">
        <v>1.35</v>
      </c>
      <c r="I36" s="44">
        <v>2.66</v>
      </c>
      <c r="J36" s="45">
        <v>0.092</v>
      </c>
      <c r="K36" s="44">
        <v>4.75</v>
      </c>
      <c r="L36" s="44">
        <v>4.81</v>
      </c>
      <c r="M36" s="44">
        <v>0.1</v>
      </c>
      <c r="N36" s="44">
        <v>4.12</v>
      </c>
      <c r="O36" s="45">
        <v>0.092</v>
      </c>
      <c r="P36" s="46">
        <v>9.19</v>
      </c>
      <c r="Q36" s="47">
        <f>SUM(E36:P36)</f>
        <v>100.16399999999999</v>
      </c>
      <c r="R36" s="48">
        <v>0.01</v>
      </c>
      <c r="S36" s="49">
        <f>M36+N36</f>
        <v>4.22</v>
      </c>
      <c r="T36" s="50">
        <f>(G36+F36+H36+I36+J36)/E36</f>
        <v>0.25983660130718955</v>
      </c>
      <c r="U36" s="4">
        <f>(H36+I36+J36)/(G36+F36)</f>
        <v>0.3476271186440677</v>
      </c>
      <c r="V36" s="4">
        <f>(H36+I36+J36+K36)/E36</f>
        <v>0.144640522875817</v>
      </c>
      <c r="W36" s="4">
        <f>G36/E36</f>
        <v>0.18627450980392157</v>
      </c>
      <c r="X36" s="25">
        <f>F36/G36</f>
        <v>0.03508771929824561</v>
      </c>
      <c r="Y36" s="4">
        <f>(M36+N36)/G36</f>
        <v>0.3701754385964912</v>
      </c>
      <c r="Z36" s="4">
        <f>M36/N36</f>
        <v>0.024271844660194174</v>
      </c>
    </row>
    <row r="37" spans="1:26" ht="15" customHeight="1">
      <c r="A37" s="40">
        <v>7</v>
      </c>
      <c r="B37" s="41">
        <v>9218</v>
      </c>
      <c r="C37" s="42" t="s">
        <v>137</v>
      </c>
      <c r="D37" s="24" t="s">
        <v>27</v>
      </c>
      <c r="E37" s="43">
        <v>68.5</v>
      </c>
      <c r="F37" s="44">
        <v>0.35</v>
      </c>
      <c r="G37" s="44">
        <v>11.65</v>
      </c>
      <c r="H37" s="44">
        <v>1.15</v>
      </c>
      <c r="I37" s="44">
        <v>1.49</v>
      </c>
      <c r="J37" s="45">
        <v>0.04</v>
      </c>
      <c r="K37" s="44">
        <v>4.08</v>
      </c>
      <c r="L37" s="44">
        <v>2.77</v>
      </c>
      <c r="M37" s="44">
        <v>1.34</v>
      </c>
      <c r="N37" s="44">
        <v>3.48</v>
      </c>
      <c r="O37" s="45">
        <v>0.098</v>
      </c>
      <c r="P37" s="44">
        <v>5.16</v>
      </c>
      <c r="Q37" s="71">
        <f>SUM(E37:P37)</f>
        <v>100.108</v>
      </c>
      <c r="R37" s="48">
        <v>0.01</v>
      </c>
      <c r="S37" s="49">
        <f>M37+N37</f>
        <v>4.82</v>
      </c>
      <c r="T37" s="50">
        <f>(G37+F37+H37+I37+J37)/E37</f>
        <v>0.2143065693430657</v>
      </c>
      <c r="U37" s="4">
        <f>(H37+I37+J37)/(G37+F37)</f>
        <v>0.2233333333333333</v>
      </c>
      <c r="V37" s="4">
        <f>(H37+I37+J37+K37)/E37</f>
        <v>0.09868613138686132</v>
      </c>
      <c r="W37" s="4">
        <f>G37/E37</f>
        <v>0.17007299270072992</v>
      </c>
      <c r="X37" s="25">
        <f>F37/G37</f>
        <v>0.03004291845493562</v>
      </c>
      <c r="Y37" s="4">
        <f>(M37+N37)/G37</f>
        <v>0.41373390557939915</v>
      </c>
      <c r="Z37" s="4">
        <f>M37/N37</f>
        <v>0.38505747126436785</v>
      </c>
    </row>
    <row r="38" spans="1:26" ht="15" customHeight="1">
      <c r="A38" s="40">
        <v>8</v>
      </c>
      <c r="B38" s="41">
        <v>9219</v>
      </c>
      <c r="C38" s="42" t="s">
        <v>137</v>
      </c>
      <c r="D38" s="24" t="s">
        <v>27</v>
      </c>
      <c r="E38" s="43">
        <v>62.7</v>
      </c>
      <c r="F38" s="44">
        <v>0.38</v>
      </c>
      <c r="G38" s="44">
        <v>11.9</v>
      </c>
      <c r="H38" s="44">
        <v>1.31</v>
      </c>
      <c r="I38" s="44">
        <v>1.79</v>
      </c>
      <c r="J38" s="45">
        <v>0.133</v>
      </c>
      <c r="K38" s="44">
        <v>4.33</v>
      </c>
      <c r="L38" s="44">
        <v>7.08</v>
      </c>
      <c r="M38" s="44">
        <v>0.3</v>
      </c>
      <c r="N38" s="44">
        <v>4.24</v>
      </c>
      <c r="O38" s="45">
        <v>0.084</v>
      </c>
      <c r="P38" s="46">
        <v>6</v>
      </c>
      <c r="Q38" s="71">
        <f>SUM(E38:P38)</f>
        <v>100.247</v>
      </c>
      <c r="R38" s="48">
        <v>0.01</v>
      </c>
      <c r="S38" s="49">
        <f>M38+N38</f>
        <v>4.54</v>
      </c>
      <c r="T38" s="50">
        <f>(G38+F38+H38+I38+J38)/E38</f>
        <v>0.24741626794258376</v>
      </c>
      <c r="U38" s="4">
        <f>(H38+I38+J38)/(G38+F38)</f>
        <v>0.26327361563517915</v>
      </c>
      <c r="V38" s="4">
        <f>(H38+I38+J38+K38)/E38</f>
        <v>0.12062200956937799</v>
      </c>
      <c r="W38" s="4">
        <f>G38/E38</f>
        <v>0.189792663476874</v>
      </c>
      <c r="X38" s="25">
        <f>F38/G38</f>
        <v>0.031932773109243695</v>
      </c>
      <c r="Y38" s="4">
        <f>(M38+N38)/G38</f>
        <v>0.3815126050420168</v>
      </c>
      <c r="Z38" s="4">
        <f>M38/N38</f>
        <v>0.07075471698113207</v>
      </c>
    </row>
    <row r="39" spans="1:26" ht="15" customHeight="1">
      <c r="A39" s="40">
        <v>9</v>
      </c>
      <c r="B39" s="41">
        <v>9220</v>
      </c>
      <c r="C39" s="42" t="s">
        <v>31</v>
      </c>
      <c r="D39" s="24" t="s">
        <v>24</v>
      </c>
      <c r="E39" s="43">
        <v>67.4</v>
      </c>
      <c r="F39" s="44">
        <v>0.29</v>
      </c>
      <c r="G39" s="44">
        <v>12.3</v>
      </c>
      <c r="H39" s="44">
        <v>0.88</v>
      </c>
      <c r="I39" s="44">
        <v>0.74</v>
      </c>
      <c r="J39" s="45">
        <v>0.044</v>
      </c>
      <c r="K39" s="44">
        <v>2.4</v>
      </c>
      <c r="L39" s="44">
        <v>2.16</v>
      </c>
      <c r="M39" s="44">
        <v>0.1</v>
      </c>
      <c r="N39" s="44">
        <v>4.38</v>
      </c>
      <c r="O39" s="45">
        <v>0.07</v>
      </c>
      <c r="P39" s="44">
        <v>9.78</v>
      </c>
      <c r="Q39" s="71">
        <f>SUM(E39:P39)</f>
        <v>100.54399999999998</v>
      </c>
      <c r="R39" s="48">
        <v>0.01</v>
      </c>
      <c r="S39" s="49">
        <f>M39+N39</f>
        <v>4.4799999999999995</v>
      </c>
      <c r="T39" s="50">
        <f>(G39+F39+H39+I39+J39)/E39</f>
        <v>0.21148367952522257</v>
      </c>
      <c r="U39" s="4">
        <f>(H39+I39+J39)/(G39+F39)</f>
        <v>0.13216838760921368</v>
      </c>
      <c r="V39" s="4">
        <f>(H39+I39+J39+K39)/E39</f>
        <v>0.06029673590504451</v>
      </c>
      <c r="W39" s="4">
        <f>G39/E39</f>
        <v>0.1824925816023739</v>
      </c>
      <c r="X39" s="25">
        <f>F39/G39</f>
        <v>0.02357723577235772</v>
      </c>
      <c r="Y39" s="4">
        <f>(M39+N39)/G39</f>
        <v>0.3642276422764227</v>
      </c>
      <c r="Z39" s="4">
        <f>M39/N39</f>
        <v>0.022831050228310504</v>
      </c>
    </row>
    <row r="40" spans="1:31" s="2" customFormat="1" ht="12.75">
      <c r="A40" s="62"/>
      <c r="B40" s="63" t="s">
        <v>19</v>
      </c>
      <c r="C40" s="64"/>
      <c r="D40" s="68"/>
      <c r="E40" s="65">
        <f aca="true" t="shared" si="13" ref="E40:Z40">COUNT(E36:E39)</f>
        <v>4</v>
      </c>
      <c r="F40" s="63">
        <f t="shared" si="13"/>
        <v>4</v>
      </c>
      <c r="G40" s="63">
        <f t="shared" si="13"/>
        <v>4</v>
      </c>
      <c r="H40" s="63">
        <f t="shared" si="13"/>
        <v>4</v>
      </c>
      <c r="I40" s="63">
        <f t="shared" si="13"/>
        <v>4</v>
      </c>
      <c r="J40" s="63">
        <f t="shared" si="13"/>
        <v>4</v>
      </c>
      <c r="K40" s="63">
        <f t="shared" si="13"/>
        <v>4</v>
      </c>
      <c r="L40" s="63">
        <f t="shared" si="13"/>
        <v>4</v>
      </c>
      <c r="M40" s="63">
        <f t="shared" si="13"/>
        <v>4</v>
      </c>
      <c r="N40" s="63">
        <f t="shared" si="13"/>
        <v>4</v>
      </c>
      <c r="O40" s="63">
        <f t="shared" si="13"/>
        <v>4</v>
      </c>
      <c r="P40" s="66">
        <f t="shared" si="13"/>
        <v>4</v>
      </c>
      <c r="Q40" s="67">
        <f t="shared" si="13"/>
        <v>4</v>
      </c>
      <c r="R40" s="66">
        <f t="shared" si="13"/>
        <v>4</v>
      </c>
      <c r="S40" s="67">
        <f t="shared" si="13"/>
        <v>4</v>
      </c>
      <c r="T40" s="66">
        <f t="shared" si="13"/>
        <v>4</v>
      </c>
      <c r="U40" s="63">
        <f t="shared" si="13"/>
        <v>4</v>
      </c>
      <c r="V40" s="63">
        <f t="shared" si="13"/>
        <v>4</v>
      </c>
      <c r="W40" s="63">
        <f t="shared" si="13"/>
        <v>4</v>
      </c>
      <c r="X40" s="63">
        <f t="shared" si="13"/>
        <v>4</v>
      </c>
      <c r="Y40" s="63">
        <f t="shared" si="13"/>
        <v>4</v>
      </c>
      <c r="Z40" s="63">
        <f t="shared" si="13"/>
        <v>4</v>
      </c>
      <c r="AA40" s="68"/>
      <c r="AB40" s="68"/>
      <c r="AC40" s="68"/>
      <c r="AD40" s="68"/>
      <c r="AE40" s="68"/>
    </row>
    <row r="41" spans="1:26" s="111" customFormat="1" ht="15" customHeight="1">
      <c r="A41" s="108" t="s">
        <v>36</v>
      </c>
      <c r="B41" s="109" t="s">
        <v>120</v>
      </c>
      <c r="C41" s="110" t="s">
        <v>138</v>
      </c>
      <c r="D41" s="111" t="s">
        <v>139</v>
      </c>
      <c r="E41" s="112">
        <f aca="true" t="shared" si="14" ref="E41:P41">AVERAGE(E36:E39)</f>
        <v>64.94999999999999</v>
      </c>
      <c r="F41" s="113">
        <f t="shared" si="14"/>
        <v>0.355</v>
      </c>
      <c r="G41" s="113">
        <f t="shared" si="14"/>
        <v>11.8125</v>
      </c>
      <c r="H41" s="113">
        <f t="shared" si="14"/>
        <v>1.1725</v>
      </c>
      <c r="I41" s="113">
        <f t="shared" si="14"/>
        <v>1.6700000000000002</v>
      </c>
      <c r="J41" s="113">
        <f t="shared" si="14"/>
        <v>0.07725</v>
      </c>
      <c r="K41" s="113">
        <f t="shared" si="14"/>
        <v>3.89</v>
      </c>
      <c r="L41" s="113">
        <f t="shared" si="14"/>
        <v>4.205</v>
      </c>
      <c r="M41" s="113">
        <f t="shared" si="14"/>
        <v>0.4600000000000001</v>
      </c>
      <c r="N41" s="113">
        <f t="shared" si="14"/>
        <v>4.055</v>
      </c>
      <c r="O41" s="113">
        <f t="shared" si="14"/>
        <v>0.08600000000000001</v>
      </c>
      <c r="P41" s="114">
        <f t="shared" si="14"/>
        <v>7.532500000000001</v>
      </c>
      <c r="Q41" s="115">
        <f>SUM(E41:P41)</f>
        <v>100.26574999999998</v>
      </c>
      <c r="R41" s="114">
        <f>AVERAGE(R36:R39)</f>
        <v>0.01</v>
      </c>
      <c r="S41" s="115">
        <f>M41+N41</f>
        <v>4.515</v>
      </c>
      <c r="T41" s="114">
        <f>(G41+F41+H41+I41+J41)/E41</f>
        <v>0.23229022324865284</v>
      </c>
      <c r="U41" s="113">
        <f>(H41+I41+J41)/(G41+F41)</f>
        <v>0.23996301623176494</v>
      </c>
      <c r="V41" s="113">
        <f>(H41+I41+J41+K41)/E41</f>
        <v>0.10484603541185529</v>
      </c>
      <c r="W41" s="113">
        <f>G41/E41</f>
        <v>0.18187066974595847</v>
      </c>
      <c r="X41" s="116">
        <f>F41/G41</f>
        <v>0.03005291005291005</v>
      </c>
      <c r="Y41" s="113">
        <f>(M41+N41)/G41</f>
        <v>0.3822222222222222</v>
      </c>
      <c r="Z41" s="113">
        <f>M41/N41</f>
        <v>0.11344019728729966</v>
      </c>
    </row>
    <row r="42" spans="1:31" s="107" customFormat="1" ht="15" customHeight="1">
      <c r="A42" s="22"/>
      <c r="B42" s="72" t="s">
        <v>53</v>
      </c>
      <c r="C42" s="42"/>
      <c r="D42" s="40"/>
      <c r="E42" s="4">
        <f>STDEV(E36:E39)</f>
        <v>3.5463596358334764</v>
      </c>
      <c r="F42" s="4">
        <f aca="true" t="shared" si="15" ref="F42:Z42">STDEV(F36:F39)</f>
        <v>0.047958315233127255</v>
      </c>
      <c r="G42" s="4">
        <f t="shared" si="15"/>
        <v>0.3837859646556406</v>
      </c>
      <c r="H42" s="4">
        <f t="shared" si="15"/>
        <v>0.2132877555479138</v>
      </c>
      <c r="I42" s="4">
        <f t="shared" si="15"/>
        <v>0.7941032678436725</v>
      </c>
      <c r="J42" s="4">
        <f t="shared" si="15"/>
        <v>0.04404070087241272</v>
      </c>
      <c r="K42" s="4">
        <f t="shared" si="15"/>
        <v>1.0310835724291851</v>
      </c>
      <c r="L42" s="4">
        <f t="shared" si="15"/>
        <v>2.2265743493836747</v>
      </c>
      <c r="M42" s="4">
        <f t="shared" si="15"/>
        <v>0.5941941321375251</v>
      </c>
      <c r="N42" s="4">
        <f t="shared" si="15"/>
        <v>0.3977855368579124</v>
      </c>
      <c r="O42" s="4">
        <f t="shared" si="15"/>
        <v>0.01211060141638991</v>
      </c>
      <c r="P42" s="4">
        <f t="shared" si="15"/>
        <v>2.2931692043981373</v>
      </c>
      <c r="Q42" s="50">
        <f t="shared" si="15"/>
        <v>0.19408997054630076</v>
      </c>
      <c r="R42" s="50">
        <f t="shared" si="15"/>
        <v>0</v>
      </c>
      <c r="S42" s="50">
        <f t="shared" si="15"/>
        <v>0.24623836689950035</v>
      </c>
      <c r="T42" s="50">
        <f t="shared" si="15"/>
        <v>0.024084270965094547</v>
      </c>
      <c r="U42" s="4">
        <f t="shared" si="15"/>
        <v>0.08948080688564085</v>
      </c>
      <c r="V42" s="4">
        <f t="shared" si="15"/>
        <v>0.03581972985069021</v>
      </c>
      <c r="W42" s="4">
        <f t="shared" si="15"/>
        <v>0.008590558489862269</v>
      </c>
      <c r="X42" s="4">
        <f t="shared" si="15"/>
        <v>0.004857009877127668</v>
      </c>
      <c r="Y42" s="4">
        <f t="shared" si="15"/>
        <v>0.0220777035383576</v>
      </c>
      <c r="Z42" s="4">
        <f t="shared" si="15"/>
        <v>0.1743129085279354</v>
      </c>
      <c r="AA42" s="24"/>
      <c r="AB42" s="24"/>
      <c r="AC42" s="24"/>
      <c r="AD42" s="24"/>
      <c r="AE42" s="24"/>
    </row>
    <row r="43" spans="1:31" s="107" customFormat="1" ht="15" customHeight="1">
      <c r="A43" s="22"/>
      <c r="B43" s="72" t="s">
        <v>121</v>
      </c>
      <c r="C43" s="42"/>
      <c r="D43" s="40"/>
      <c r="E43" s="4">
        <f aca="true" t="shared" si="16" ref="E43:Z43">E42/(SQRT(E40))</f>
        <v>1.7731798179167382</v>
      </c>
      <c r="F43" s="4">
        <f t="shared" si="16"/>
        <v>0.023979157616563627</v>
      </c>
      <c r="G43" s="4">
        <f t="shared" si="16"/>
        <v>0.1918929823278203</v>
      </c>
      <c r="H43" s="4">
        <f t="shared" si="16"/>
        <v>0.1066438777739569</v>
      </c>
      <c r="I43" s="4">
        <f t="shared" si="16"/>
        <v>0.39705163392183623</v>
      </c>
      <c r="J43" s="4">
        <f t="shared" si="16"/>
        <v>0.02202035043620636</v>
      </c>
      <c r="K43" s="4">
        <f t="shared" si="16"/>
        <v>0.5155417862145926</v>
      </c>
      <c r="L43" s="4">
        <f t="shared" si="16"/>
        <v>1.1132871746918374</v>
      </c>
      <c r="M43" s="4">
        <f t="shared" si="16"/>
        <v>0.29709706606876257</v>
      </c>
      <c r="N43" s="4">
        <f t="shared" si="16"/>
        <v>0.1988927684289562</v>
      </c>
      <c r="O43" s="4">
        <f t="shared" si="16"/>
        <v>0.006055300708194955</v>
      </c>
      <c r="P43" s="4">
        <f t="shared" si="16"/>
        <v>1.1465846021990687</v>
      </c>
      <c r="Q43" s="69">
        <f t="shared" si="16"/>
        <v>0.09704498527315038</v>
      </c>
      <c r="R43" s="4">
        <f t="shared" si="16"/>
        <v>0</v>
      </c>
      <c r="S43" s="69">
        <f t="shared" si="16"/>
        <v>0.12311918344975017</v>
      </c>
      <c r="T43" s="4">
        <f t="shared" si="16"/>
        <v>0.012042135482547274</v>
      </c>
      <c r="U43" s="4">
        <f t="shared" si="16"/>
        <v>0.044740403442820424</v>
      </c>
      <c r="V43" s="4">
        <f t="shared" si="16"/>
        <v>0.017909864925345104</v>
      </c>
      <c r="W43" s="4">
        <f t="shared" si="16"/>
        <v>0.004295279244931134</v>
      </c>
      <c r="X43" s="4">
        <f t="shared" si="16"/>
        <v>0.002428504938563834</v>
      </c>
      <c r="Y43" s="4">
        <f t="shared" si="16"/>
        <v>0.0110388517691788</v>
      </c>
      <c r="Z43" s="4">
        <f t="shared" si="16"/>
        <v>0.0871564542639677</v>
      </c>
      <c r="AA43" s="24"/>
      <c r="AB43" s="24"/>
      <c r="AC43" s="24"/>
      <c r="AD43" s="24"/>
      <c r="AE43" s="24"/>
    </row>
    <row r="44" spans="3:4" ht="12.75">
      <c r="C44" s="23"/>
      <c r="D44" s="22"/>
    </row>
    <row r="45" spans="3:6" ht="12.75">
      <c r="C45" s="23"/>
      <c r="D45" s="22"/>
      <c r="F45" s="117" t="s">
        <v>28</v>
      </c>
    </row>
    <row r="46" spans="3:4" ht="12.75">
      <c r="C46" s="23"/>
      <c r="D46" s="22"/>
    </row>
    <row r="47" spans="1:26" ht="24.75" customHeight="1">
      <c r="A47" s="29" t="s">
        <v>135</v>
      </c>
      <c r="B47" s="30" t="s">
        <v>136</v>
      </c>
      <c r="C47" s="31" t="s">
        <v>21</v>
      </c>
      <c r="D47" s="32" t="s">
        <v>20</v>
      </c>
      <c r="E47" s="33" t="s">
        <v>12</v>
      </c>
      <c r="F47" s="34" t="s">
        <v>13</v>
      </c>
      <c r="G47" s="34" t="s">
        <v>14</v>
      </c>
      <c r="H47" s="34" t="s">
        <v>15</v>
      </c>
      <c r="I47" s="34" t="s">
        <v>22</v>
      </c>
      <c r="J47" s="34" t="s">
        <v>0</v>
      </c>
      <c r="K47" s="34" t="s">
        <v>1</v>
      </c>
      <c r="L47" s="34" t="s">
        <v>2</v>
      </c>
      <c r="M47" s="34" t="s">
        <v>16</v>
      </c>
      <c r="N47" s="34" t="s">
        <v>17</v>
      </c>
      <c r="O47" s="34" t="s">
        <v>18</v>
      </c>
      <c r="P47" s="35" t="s">
        <v>3</v>
      </c>
      <c r="Q47" s="36" t="s">
        <v>4</v>
      </c>
      <c r="R47" s="37" t="s">
        <v>26</v>
      </c>
      <c r="S47" s="38" t="s">
        <v>23</v>
      </c>
      <c r="T47" s="39" t="s">
        <v>5</v>
      </c>
      <c r="U47" s="3" t="s">
        <v>6</v>
      </c>
      <c r="V47" s="3" t="s">
        <v>7</v>
      </c>
      <c r="W47" s="3" t="s">
        <v>8</v>
      </c>
      <c r="X47" s="5" t="s">
        <v>9</v>
      </c>
      <c r="Y47" s="5" t="s">
        <v>10</v>
      </c>
      <c r="Z47" s="5" t="s">
        <v>11</v>
      </c>
    </row>
    <row r="48" spans="1:26" ht="15" customHeight="1">
      <c r="A48" s="40">
        <v>2</v>
      </c>
      <c r="B48" s="41">
        <v>9212</v>
      </c>
      <c r="C48" s="42" t="s">
        <v>30</v>
      </c>
      <c r="D48" s="24" t="s">
        <v>24</v>
      </c>
      <c r="E48" s="43">
        <v>75.9</v>
      </c>
      <c r="F48" s="44">
        <v>0.3</v>
      </c>
      <c r="G48" s="44">
        <v>11.6</v>
      </c>
      <c r="H48" s="44">
        <v>3.1</v>
      </c>
      <c r="I48" s="44">
        <v>0.27</v>
      </c>
      <c r="J48" s="45">
        <v>0.33</v>
      </c>
      <c r="K48" s="44">
        <v>1.9</v>
      </c>
      <c r="L48" s="44">
        <v>0.12</v>
      </c>
      <c r="M48" s="44">
        <v>0.1</v>
      </c>
      <c r="N48" s="44">
        <v>3.73</v>
      </c>
      <c r="O48" s="45">
        <v>0.115</v>
      </c>
      <c r="P48" s="44">
        <v>2.73</v>
      </c>
      <c r="Q48" s="71">
        <f>SUM(E48:P48)</f>
        <v>100.195</v>
      </c>
      <c r="R48" s="48">
        <v>0.01</v>
      </c>
      <c r="S48" s="49">
        <f>M48+N48</f>
        <v>3.83</v>
      </c>
      <c r="T48" s="50">
        <f>(G48+F48+H48+I48+J48)/E48</f>
        <v>0.20553359683794464</v>
      </c>
      <c r="U48" s="4">
        <f>(H48+I48+J48)/(G48+F48)</f>
        <v>0.31092436974789917</v>
      </c>
      <c r="V48" s="4">
        <f>(H48+I48+J48+K48)/E48</f>
        <v>0.0737812911725955</v>
      </c>
      <c r="W48" s="4">
        <f>G48/E48</f>
        <v>0.152832674571805</v>
      </c>
      <c r="X48" s="25">
        <f>F48/G48</f>
        <v>0.02586206896551724</v>
      </c>
      <c r="Y48" s="4">
        <f>(M48+N48)/G48</f>
        <v>0.33017241379310347</v>
      </c>
      <c r="Z48" s="4">
        <f>M48/N48</f>
        <v>0.02680965147453083</v>
      </c>
    </row>
    <row r="49" spans="1:26" ht="15" customHeight="1">
      <c r="A49" s="40">
        <v>3</v>
      </c>
      <c r="B49" s="41">
        <v>9213</v>
      </c>
      <c r="C49" s="42" t="s">
        <v>29</v>
      </c>
      <c r="D49" s="24" t="s">
        <v>37</v>
      </c>
      <c r="E49" s="43">
        <v>76.5</v>
      </c>
      <c r="F49" s="44">
        <v>0.33</v>
      </c>
      <c r="G49" s="44">
        <v>12.7</v>
      </c>
      <c r="H49" s="44">
        <v>1.31</v>
      </c>
      <c r="I49" s="44">
        <v>0.35</v>
      </c>
      <c r="J49" s="45">
        <v>0.011</v>
      </c>
      <c r="K49" s="44">
        <v>1.49</v>
      </c>
      <c r="L49" s="44">
        <v>0.15</v>
      </c>
      <c r="M49" s="44">
        <v>2.01</v>
      </c>
      <c r="N49" s="44">
        <v>3.06</v>
      </c>
      <c r="O49" s="45">
        <v>0.078</v>
      </c>
      <c r="P49" s="44">
        <v>2.04</v>
      </c>
      <c r="Q49" s="71">
        <f>SUM(E49:P49)</f>
        <v>100.02900000000001</v>
      </c>
      <c r="R49" s="48">
        <v>0.01</v>
      </c>
      <c r="S49" s="49">
        <f>M49+N49</f>
        <v>5.07</v>
      </c>
      <c r="T49" s="50">
        <f>(G49+F49+H49+I49+J49)/E49</f>
        <v>0.19216993464052287</v>
      </c>
      <c r="U49" s="4">
        <f>(H49+I49+J49)/(G49+F49)</f>
        <v>0.12824251726784344</v>
      </c>
      <c r="V49" s="4">
        <f>(H49+I49+J49+K49)/E49</f>
        <v>0.0413202614379085</v>
      </c>
      <c r="W49" s="4">
        <f>G49/E49</f>
        <v>0.16601307189542483</v>
      </c>
      <c r="X49" s="25">
        <f>F49/G49</f>
        <v>0.02598425196850394</v>
      </c>
      <c r="Y49" s="4">
        <f>(M49+N49)/G49</f>
        <v>0.3992125984251969</v>
      </c>
      <c r="Z49" s="4">
        <f>M49/N49</f>
        <v>0.6568627450980391</v>
      </c>
    </row>
    <row r="50" spans="1:26" ht="15" customHeight="1">
      <c r="A50" s="40">
        <v>4</v>
      </c>
      <c r="B50" s="41">
        <v>9214</v>
      </c>
      <c r="C50" s="42" t="s">
        <v>31</v>
      </c>
      <c r="D50" s="24" t="s">
        <v>25</v>
      </c>
      <c r="E50" s="43">
        <v>77</v>
      </c>
      <c r="F50" s="44">
        <v>0.07</v>
      </c>
      <c r="G50" s="44">
        <v>8.2</v>
      </c>
      <c r="H50" s="44">
        <v>0.42</v>
      </c>
      <c r="I50" s="44">
        <v>0.13</v>
      </c>
      <c r="J50" s="45">
        <v>0.084</v>
      </c>
      <c r="K50" s="44">
        <v>0.99</v>
      </c>
      <c r="L50" s="44">
        <v>4.77</v>
      </c>
      <c r="M50" s="44">
        <v>1.33</v>
      </c>
      <c r="N50" s="44">
        <v>2.34</v>
      </c>
      <c r="O50" s="45">
        <v>0.025</v>
      </c>
      <c r="P50" s="44">
        <v>4.73</v>
      </c>
      <c r="Q50" s="71">
        <f>SUM(E50:P50)</f>
        <v>100.089</v>
      </c>
      <c r="R50" s="48">
        <v>0.01</v>
      </c>
      <c r="S50" s="49">
        <f>M50+N50</f>
        <v>3.67</v>
      </c>
      <c r="T50" s="50">
        <f>(G50+F50+H50+I50+J50)/E50</f>
        <v>0.11563636363636363</v>
      </c>
      <c r="U50" s="4">
        <f>(H50+I50+J50)/(G50+F50)</f>
        <v>0.07666263603385733</v>
      </c>
      <c r="V50" s="4">
        <f>(H50+I50+J50+K50)/E50</f>
        <v>0.02109090909090909</v>
      </c>
      <c r="W50" s="4">
        <f>G50/E50</f>
        <v>0.10649350649350649</v>
      </c>
      <c r="X50" s="25">
        <f>F50/G50</f>
        <v>0.008536585365853661</v>
      </c>
      <c r="Y50" s="4">
        <f>(M50+N50)/G50</f>
        <v>0.4475609756097561</v>
      </c>
      <c r="Z50" s="4">
        <f>M50/N50</f>
        <v>0.5683760683760685</v>
      </c>
    </row>
    <row r="51" spans="3:4" ht="12.75">
      <c r="C51" s="23"/>
      <c r="D51" s="22"/>
    </row>
    <row r="52" spans="3:4" ht="12.75">
      <c r="C52" s="23"/>
      <c r="D52" s="22"/>
    </row>
    <row r="53" spans="3:4" ht="12.75">
      <c r="C53" s="23"/>
      <c r="D53" s="22"/>
    </row>
    <row r="54" spans="3:4" ht="12.75">
      <c r="C54" s="23"/>
      <c r="D54" s="22"/>
    </row>
    <row r="55" spans="3:4" ht="12.75">
      <c r="C55" s="23"/>
      <c r="D55" s="22"/>
    </row>
    <row r="56" spans="3:4" ht="12.75">
      <c r="C56" s="23"/>
      <c r="D56" s="22"/>
    </row>
    <row r="57" spans="3:4" ht="12.75">
      <c r="C57" s="23"/>
      <c r="D57" s="22"/>
    </row>
    <row r="58" spans="3:4" ht="12.75">
      <c r="C58" s="23"/>
      <c r="D58" s="22"/>
    </row>
    <row r="59" spans="3:4" ht="12.75">
      <c r="C59" s="23"/>
      <c r="D59" s="22"/>
    </row>
    <row r="60" spans="3:4" ht="12.75">
      <c r="C60" s="23"/>
      <c r="D60" s="22"/>
    </row>
    <row r="61" spans="3:4" ht="12.75">
      <c r="C61" s="23"/>
      <c r="D61" s="22"/>
    </row>
    <row r="62" spans="3:4" ht="12.75">
      <c r="C62" s="23"/>
      <c r="D62" s="22"/>
    </row>
    <row r="63" spans="3:4" ht="12.75">
      <c r="C63" s="23"/>
      <c r="D63" s="22"/>
    </row>
    <row r="64" spans="3:4" ht="12.75">
      <c r="C64" s="23"/>
      <c r="D64" s="22"/>
    </row>
    <row r="65" spans="3:4" ht="12.75">
      <c r="C65" s="23"/>
      <c r="D65" s="22"/>
    </row>
    <row r="66" spans="3:4" ht="12.75">
      <c r="C66" s="23"/>
      <c r="D66" s="22"/>
    </row>
    <row r="67" spans="3:4" ht="12.75">
      <c r="C67" s="23"/>
      <c r="D67" s="22"/>
    </row>
    <row r="68" spans="3:4" ht="12.75">
      <c r="C68" s="23"/>
      <c r="D68" s="22"/>
    </row>
    <row r="69" spans="3:4" ht="12.75">
      <c r="C69" s="23"/>
      <c r="D69" s="22"/>
    </row>
    <row r="70" spans="3:4" ht="12.75">
      <c r="C70" s="23"/>
      <c r="D70" s="22"/>
    </row>
    <row r="71" spans="3:4" ht="12.75">
      <c r="C71" s="23"/>
      <c r="D71" s="22"/>
    </row>
    <row r="72" spans="3:4" ht="12.75">
      <c r="C72" s="23"/>
      <c r="D72" s="22"/>
    </row>
    <row r="73" spans="3:4" ht="12.75">
      <c r="C73" s="23"/>
      <c r="D73" s="22"/>
    </row>
    <row r="74" spans="3:4" ht="12.75">
      <c r="C74" s="23"/>
      <c r="D74" s="22"/>
    </row>
    <row r="75" spans="3:4" ht="12.75">
      <c r="C75" s="23"/>
      <c r="D75" s="22"/>
    </row>
    <row r="76" spans="3:4" ht="12.75">
      <c r="C76" s="23"/>
      <c r="D76" s="22"/>
    </row>
    <row r="77" spans="3:4" ht="12.75">
      <c r="C77" s="23"/>
      <c r="D77" s="22"/>
    </row>
    <row r="78" spans="3:4" ht="12.75">
      <c r="C78" s="23"/>
      <c r="D78" s="22"/>
    </row>
    <row r="79" spans="3:4" ht="12.75">
      <c r="C79" s="23"/>
      <c r="D79" s="22"/>
    </row>
    <row r="80" spans="3:4" ht="12.75">
      <c r="C80" s="23"/>
      <c r="D80" s="22"/>
    </row>
    <row r="81" spans="3:4" ht="12.75">
      <c r="C81" s="23"/>
      <c r="D81" s="22"/>
    </row>
    <row r="82" spans="3:4" ht="12.75">
      <c r="C82" s="23"/>
      <c r="D82" s="22"/>
    </row>
    <row r="83" spans="3:4" ht="12.75">
      <c r="C83" s="23"/>
      <c r="D83" s="22"/>
    </row>
    <row r="84" spans="3:4" ht="12.75">
      <c r="C84" s="23"/>
      <c r="D84" s="22"/>
    </row>
    <row r="85" spans="3:4" ht="12.75">
      <c r="C85" s="23"/>
      <c r="D85" s="22"/>
    </row>
    <row r="86" spans="3:4" ht="12.75">
      <c r="C86" s="23"/>
      <c r="D86" s="22"/>
    </row>
    <row r="87" spans="3:4" ht="12.75">
      <c r="C87" s="23"/>
      <c r="D87" s="22"/>
    </row>
    <row r="88" spans="3:4" ht="12.75">
      <c r="C88" s="23"/>
      <c r="D88" s="22"/>
    </row>
    <row r="89" spans="3:4" ht="12.75">
      <c r="C89" s="23"/>
      <c r="D89" s="22"/>
    </row>
    <row r="90" spans="3:4" ht="12.75">
      <c r="C90" s="23"/>
      <c r="D90" s="22"/>
    </row>
    <row r="91" spans="3:4" ht="12.75">
      <c r="C91" s="23"/>
      <c r="D91" s="22"/>
    </row>
    <row r="92" spans="3:4" ht="12.75">
      <c r="C92" s="23"/>
      <c r="D92" s="22"/>
    </row>
    <row r="93" spans="3:4" ht="12.75">
      <c r="C93" s="23"/>
      <c r="D93" s="22"/>
    </row>
    <row r="94" spans="3:4" ht="12.75">
      <c r="C94" s="23"/>
      <c r="D94" s="22"/>
    </row>
    <row r="95" spans="3:4" ht="12.75">
      <c r="C95" s="23"/>
      <c r="D95" s="22"/>
    </row>
    <row r="96" spans="3:4" ht="12.75">
      <c r="C96" s="23"/>
      <c r="D96" s="22"/>
    </row>
    <row r="97" spans="3:4" ht="12.75">
      <c r="C97" s="23"/>
      <c r="D97" s="22"/>
    </row>
    <row r="98" spans="3:4" ht="12.75">
      <c r="C98" s="23"/>
      <c r="D98" s="22"/>
    </row>
    <row r="99" spans="3:4" ht="12.75">
      <c r="C99" s="23"/>
      <c r="D99" s="22"/>
    </row>
    <row r="100" spans="3:4" ht="12.75">
      <c r="C100" s="23"/>
      <c r="D100" s="22"/>
    </row>
    <row r="101" spans="3:4" ht="12.75">
      <c r="C101" s="23"/>
      <c r="D101" s="22"/>
    </row>
    <row r="102" spans="3:4" ht="12.75">
      <c r="C102" s="23"/>
      <c r="D102" s="22"/>
    </row>
    <row r="103" spans="3:4" ht="12.75">
      <c r="C103" s="23"/>
      <c r="D103" s="22"/>
    </row>
    <row r="104" spans="3:4" ht="12.75">
      <c r="C104" s="23"/>
      <c r="D104" s="22"/>
    </row>
    <row r="105" spans="3:4" ht="12.75">
      <c r="C105" s="23"/>
      <c r="D105" s="22"/>
    </row>
    <row r="106" spans="3:4" ht="12.75">
      <c r="C106" s="23"/>
      <c r="D106" s="22"/>
    </row>
    <row r="107" spans="3:4" ht="12.75">
      <c r="C107" s="23"/>
      <c r="D107" s="22"/>
    </row>
    <row r="108" spans="3:4" ht="12.75">
      <c r="C108" s="23"/>
      <c r="D108" s="22"/>
    </row>
    <row r="109" spans="3:4" ht="12.75">
      <c r="C109" s="23"/>
      <c r="D109" s="22"/>
    </row>
    <row r="110" spans="3:4" ht="12.75">
      <c r="C110" s="23"/>
      <c r="D110" s="22"/>
    </row>
    <row r="111" spans="3:4" ht="12.75">
      <c r="C111" s="23"/>
      <c r="D111" s="22"/>
    </row>
    <row r="112" spans="3:4" ht="12.75">
      <c r="C112" s="23"/>
      <c r="D112" s="22"/>
    </row>
    <row r="113" spans="3:4" ht="12.75">
      <c r="C113" s="23"/>
      <c r="D113" s="22"/>
    </row>
    <row r="114" spans="3:4" ht="12.75">
      <c r="C114" s="23"/>
      <c r="D114" s="22"/>
    </row>
    <row r="115" spans="3:4" ht="12.75">
      <c r="C115" s="23"/>
      <c r="D115" s="22"/>
    </row>
    <row r="116" spans="3:4" ht="12.75">
      <c r="C116" s="23"/>
      <c r="D116" s="22"/>
    </row>
    <row r="117" spans="3:4" ht="12.75">
      <c r="C117" s="23"/>
      <c r="D117" s="22"/>
    </row>
    <row r="118" spans="3:4" ht="12.75">
      <c r="C118" s="23"/>
      <c r="D118" s="22"/>
    </row>
    <row r="119" spans="3:4" ht="12.75">
      <c r="C119" s="23"/>
      <c r="D119" s="22"/>
    </row>
    <row r="120" spans="3:4" ht="12.75">
      <c r="C120" s="23"/>
      <c r="D120" s="22"/>
    </row>
    <row r="121" spans="3:4" ht="12.75">
      <c r="C121" s="23"/>
      <c r="D121" s="22"/>
    </row>
    <row r="122" spans="3:4" ht="12.75">
      <c r="C122" s="23"/>
      <c r="D122" s="22"/>
    </row>
    <row r="123" spans="3:4" ht="12.75">
      <c r="C123" s="23"/>
      <c r="D123" s="22"/>
    </row>
    <row r="124" spans="3:4" ht="12.75">
      <c r="C124" s="23"/>
      <c r="D124" s="22"/>
    </row>
    <row r="125" spans="3:4" ht="12.75">
      <c r="C125" s="23"/>
      <c r="D125" s="22"/>
    </row>
    <row r="126" spans="3:4" ht="12.75">
      <c r="C126" s="23"/>
      <c r="D126" s="22"/>
    </row>
    <row r="127" spans="3:4" ht="12.75">
      <c r="C127" s="23"/>
      <c r="D127" s="22"/>
    </row>
    <row r="128" spans="3:4" ht="12.75">
      <c r="C128" s="23"/>
      <c r="D128" s="22"/>
    </row>
    <row r="129" spans="3:4" ht="12.75">
      <c r="C129" s="23"/>
      <c r="D129" s="22"/>
    </row>
    <row r="130" spans="3:4" ht="12.75">
      <c r="C130" s="23"/>
      <c r="D130" s="22"/>
    </row>
    <row r="131" spans="3:4" ht="12.75">
      <c r="C131" s="23"/>
      <c r="D131" s="22"/>
    </row>
    <row r="132" spans="3:4" ht="12.75">
      <c r="C132" s="23"/>
      <c r="D132" s="22"/>
    </row>
    <row r="133" spans="3:4" ht="12.75">
      <c r="C133" s="23"/>
      <c r="D133" s="22"/>
    </row>
    <row r="134" spans="3:4" ht="12.75">
      <c r="C134" s="23"/>
      <c r="D134" s="22"/>
    </row>
    <row r="135" spans="3:4" ht="12.75">
      <c r="C135" s="23"/>
      <c r="D135" s="22"/>
    </row>
    <row r="136" spans="3:4" ht="12.75">
      <c r="C136" s="23"/>
      <c r="D136" s="22"/>
    </row>
    <row r="137" spans="3:4" ht="12.75">
      <c r="C137" s="23"/>
      <c r="D137" s="22"/>
    </row>
    <row r="138" spans="3:4" ht="12.75">
      <c r="C138" s="23"/>
      <c r="D138" s="22"/>
    </row>
    <row r="139" spans="3:4" ht="12.75">
      <c r="C139" s="23"/>
      <c r="D139" s="22"/>
    </row>
    <row r="140" spans="3:4" ht="12.75">
      <c r="C140" s="23"/>
      <c r="D140" s="22"/>
    </row>
    <row r="141" spans="3:4" ht="12.75">
      <c r="C141" s="23"/>
      <c r="D141" s="22"/>
    </row>
    <row r="142" spans="3:4" ht="12.75">
      <c r="C142" s="23"/>
      <c r="D142" s="22"/>
    </row>
    <row r="143" spans="3:4" ht="12.75">
      <c r="C143" s="23"/>
      <c r="D143" s="22"/>
    </row>
    <row r="144" spans="3:4" ht="12.75">
      <c r="C144" s="23"/>
      <c r="D144" s="22"/>
    </row>
    <row r="145" spans="3:4" ht="12.75">
      <c r="C145" s="23"/>
      <c r="D145" s="22"/>
    </row>
    <row r="146" spans="3:4" ht="12.75">
      <c r="C146" s="23"/>
      <c r="D146" s="22"/>
    </row>
    <row r="147" spans="3:4" ht="12.75">
      <c r="C147" s="23"/>
      <c r="D147" s="22"/>
    </row>
    <row r="148" spans="3:4" ht="12.75">
      <c r="C148" s="23"/>
      <c r="D148" s="22"/>
    </row>
    <row r="149" spans="3:4" ht="12.75">
      <c r="C149" s="23"/>
      <c r="D149" s="22"/>
    </row>
    <row r="150" spans="3:4" ht="12.75">
      <c r="C150" s="23"/>
      <c r="D150" s="22"/>
    </row>
    <row r="151" spans="3:4" ht="12.75">
      <c r="C151" s="23"/>
      <c r="D151" s="22"/>
    </row>
    <row r="152" spans="3:4" ht="12.75">
      <c r="C152" s="23"/>
      <c r="D152" s="22"/>
    </row>
    <row r="153" spans="3:4" ht="12.75">
      <c r="C153" s="23"/>
      <c r="D153" s="22"/>
    </row>
    <row r="154" spans="3:4" ht="12.75">
      <c r="C154" s="23"/>
      <c r="D154" s="22"/>
    </row>
    <row r="155" spans="3:4" ht="12.75">
      <c r="C155" s="23"/>
      <c r="D155" s="22"/>
    </row>
    <row r="156" spans="3:4" ht="12.75">
      <c r="C156" s="23"/>
      <c r="D156" s="22"/>
    </row>
    <row r="157" spans="3:4" ht="12.75">
      <c r="C157" s="23"/>
      <c r="D157" s="22"/>
    </row>
    <row r="158" spans="3:4" ht="12.75">
      <c r="C158" s="23"/>
      <c r="D158" s="22"/>
    </row>
    <row r="159" spans="3:4" ht="12.75">
      <c r="C159" s="23"/>
      <c r="D159" s="22"/>
    </row>
    <row r="160" spans="3:4" ht="12.75">
      <c r="C160" s="23"/>
      <c r="D160" s="22"/>
    </row>
    <row r="161" spans="3:4" ht="12.75">
      <c r="C161" s="23"/>
      <c r="D161" s="22"/>
    </row>
    <row r="162" spans="3:4" ht="12.75">
      <c r="C162" s="23"/>
      <c r="D162" s="22"/>
    </row>
    <row r="163" spans="3:4" ht="12.75">
      <c r="C163" s="23"/>
      <c r="D163" s="22"/>
    </row>
    <row r="164" spans="3:4" ht="12.75">
      <c r="C164" s="23"/>
      <c r="D164" s="22"/>
    </row>
    <row r="165" spans="3:4" ht="12.75">
      <c r="C165" s="23"/>
      <c r="D165" s="22"/>
    </row>
    <row r="166" spans="3:4" ht="12.75">
      <c r="C166" s="23"/>
      <c r="D166" s="22"/>
    </row>
    <row r="167" spans="3:4" ht="12.75">
      <c r="C167" s="23"/>
      <c r="D167" s="22"/>
    </row>
    <row r="168" spans="3:4" ht="12.75">
      <c r="C168" s="23"/>
      <c r="D168" s="22"/>
    </row>
    <row r="169" spans="3:4" ht="12.75">
      <c r="C169" s="23"/>
      <c r="D169" s="22"/>
    </row>
    <row r="170" spans="3:4" ht="12.75">
      <c r="C170" s="23"/>
      <c r="D170" s="22"/>
    </row>
    <row r="171" spans="3:4" ht="12.75">
      <c r="C171" s="23"/>
      <c r="D171" s="22"/>
    </row>
    <row r="172" spans="3:4" ht="12.75">
      <c r="C172" s="23"/>
      <c r="D172" s="22"/>
    </row>
    <row r="173" spans="3:4" ht="12.75">
      <c r="C173" s="23"/>
      <c r="D173" s="22"/>
    </row>
    <row r="174" spans="3:4" ht="12.75">
      <c r="C174" s="23"/>
      <c r="D174" s="22"/>
    </row>
    <row r="175" spans="3:4" ht="12.75">
      <c r="C175" s="23"/>
      <c r="D175" s="22"/>
    </row>
    <row r="176" spans="3:4" ht="12.75">
      <c r="C176" s="23"/>
      <c r="D176" s="22"/>
    </row>
    <row r="177" spans="3:4" ht="12.75">
      <c r="C177" s="23"/>
      <c r="D177" s="22"/>
    </row>
    <row r="178" spans="3:4" ht="12.75">
      <c r="C178" s="23"/>
      <c r="D178" s="22"/>
    </row>
    <row r="179" spans="3:4" ht="12.75">
      <c r="C179" s="23"/>
      <c r="D179" s="22"/>
    </row>
    <row r="180" spans="3:4" ht="12.75">
      <c r="C180" s="23"/>
      <c r="D180" s="22"/>
    </row>
    <row r="181" spans="3:4" ht="12.75">
      <c r="C181" s="23"/>
      <c r="D181" s="22"/>
    </row>
    <row r="182" spans="3:4" ht="12.75">
      <c r="C182" s="23"/>
      <c r="D182" s="22"/>
    </row>
    <row r="183" spans="3:4" ht="12.75">
      <c r="C183" s="23"/>
      <c r="D183" s="22"/>
    </row>
    <row r="184" spans="3:4" ht="12.75">
      <c r="C184" s="23"/>
      <c r="D184" s="22"/>
    </row>
    <row r="185" spans="3:4" ht="12.75">
      <c r="C185" s="23"/>
      <c r="D185" s="22"/>
    </row>
    <row r="186" spans="3:4" ht="12.75">
      <c r="C186" s="23"/>
      <c r="D186" s="22"/>
    </row>
    <row r="187" spans="3:4" ht="12.75">
      <c r="C187" s="23"/>
      <c r="D187" s="22"/>
    </row>
    <row r="188" spans="3:4" ht="12.75">
      <c r="C188" s="23"/>
      <c r="D188" s="22"/>
    </row>
    <row r="189" spans="3:4" ht="12.75">
      <c r="C189" s="23"/>
      <c r="D189" s="22"/>
    </row>
    <row r="190" spans="3:4" ht="12.75">
      <c r="C190" s="23"/>
      <c r="D190" s="22"/>
    </row>
    <row r="191" spans="3:4" ht="12.75">
      <c r="C191" s="23"/>
      <c r="D191" s="22"/>
    </row>
    <row r="192" spans="3:4" ht="12.75">
      <c r="C192" s="23"/>
      <c r="D192" s="22"/>
    </row>
    <row r="193" spans="3:4" ht="12.75">
      <c r="C193" s="23"/>
      <c r="D193" s="22"/>
    </row>
    <row r="194" spans="3:4" ht="12.75">
      <c r="C194" s="23"/>
      <c r="D194" s="22"/>
    </row>
    <row r="195" spans="3:4" ht="12.75">
      <c r="C195" s="23"/>
      <c r="D195" s="22"/>
    </row>
    <row r="196" spans="3:4" ht="12.75">
      <c r="C196" s="23"/>
      <c r="D196" s="22"/>
    </row>
    <row r="197" spans="3:4" ht="12.75">
      <c r="C197" s="23"/>
      <c r="D197" s="22"/>
    </row>
    <row r="198" spans="3:4" ht="12.75">
      <c r="C198" s="23"/>
      <c r="D198" s="22"/>
    </row>
    <row r="199" spans="3:4" ht="12.75">
      <c r="C199" s="23"/>
      <c r="D199" s="22"/>
    </row>
    <row r="200" spans="3:4" ht="12.75">
      <c r="C200" s="23"/>
      <c r="D200" s="22"/>
    </row>
    <row r="201" spans="3:4" ht="12.75">
      <c r="C201" s="23"/>
      <c r="D201" s="22"/>
    </row>
    <row r="202" spans="3:4" ht="12.75">
      <c r="C202" s="23"/>
      <c r="D202" s="22"/>
    </row>
    <row r="203" spans="3:4" ht="12.75">
      <c r="C203" s="23"/>
      <c r="D203" s="22"/>
    </row>
    <row r="204" spans="3:4" ht="12.75">
      <c r="C204" s="23"/>
      <c r="D204" s="22"/>
    </row>
    <row r="205" spans="3:4" ht="12.75">
      <c r="C205" s="23"/>
      <c r="D205" s="22"/>
    </row>
    <row r="206" spans="3:4" ht="12.75">
      <c r="C206" s="23"/>
      <c r="D206" s="22"/>
    </row>
    <row r="207" spans="3:4" ht="12.75">
      <c r="C207" s="23"/>
      <c r="D207" s="22"/>
    </row>
    <row r="208" spans="3:4" ht="12.75">
      <c r="C208" s="23"/>
      <c r="D208" s="22"/>
    </row>
    <row r="209" spans="3:4" ht="12.75">
      <c r="C209" s="23"/>
      <c r="D209" s="22"/>
    </row>
    <row r="210" spans="3:4" ht="12.75">
      <c r="C210" s="23"/>
      <c r="D210" s="22"/>
    </row>
    <row r="211" spans="3:4" ht="12.75">
      <c r="C211" s="23"/>
      <c r="D211" s="22"/>
    </row>
    <row r="212" spans="3:4" ht="12.75">
      <c r="C212" s="23"/>
      <c r="D212" s="22"/>
    </row>
    <row r="213" spans="3:4" ht="12.75">
      <c r="C213" s="23"/>
      <c r="D213" s="22"/>
    </row>
    <row r="214" spans="3:4" ht="12.75">
      <c r="C214" s="23"/>
      <c r="D214" s="22"/>
    </row>
    <row r="215" spans="3:4" ht="12.75">
      <c r="C215" s="23"/>
      <c r="D215" s="22"/>
    </row>
    <row r="216" spans="3:4" ht="12.75">
      <c r="C216" s="23"/>
      <c r="D216" s="22"/>
    </row>
    <row r="217" spans="3:4" ht="12.75">
      <c r="C217" s="23"/>
      <c r="D217" s="22"/>
    </row>
    <row r="218" spans="3:4" ht="12.75">
      <c r="C218" s="23"/>
      <c r="D218" s="22"/>
    </row>
    <row r="219" spans="3:4" ht="12.75">
      <c r="C219" s="23"/>
      <c r="D219" s="22"/>
    </row>
    <row r="220" spans="3:4" ht="12.75">
      <c r="C220" s="23"/>
      <c r="D220" s="22"/>
    </row>
    <row r="221" spans="3:4" ht="12.75">
      <c r="C221" s="23"/>
      <c r="D221" s="22"/>
    </row>
    <row r="222" spans="3:4" ht="12.75">
      <c r="C222" s="23"/>
      <c r="D222" s="22"/>
    </row>
    <row r="223" spans="3:4" ht="12.75">
      <c r="C223" s="23"/>
      <c r="D223" s="22"/>
    </row>
    <row r="224" spans="3:4" ht="12.75">
      <c r="C224" s="23"/>
      <c r="D224" s="22"/>
    </row>
    <row r="225" spans="3:4" ht="12.75">
      <c r="C225" s="23"/>
      <c r="D225" s="22"/>
    </row>
    <row r="226" spans="3:4" ht="12.75">
      <c r="C226" s="23"/>
      <c r="D226" s="22"/>
    </row>
    <row r="227" spans="3:4" ht="12.75">
      <c r="C227" s="23"/>
      <c r="D227" s="22"/>
    </row>
    <row r="228" spans="3:4" ht="12.75">
      <c r="C228" s="23"/>
      <c r="D228" s="22"/>
    </row>
    <row r="229" spans="3:4" ht="12.75">
      <c r="C229" s="23"/>
      <c r="D229" s="22"/>
    </row>
    <row r="230" spans="3:4" ht="12.75">
      <c r="C230" s="23"/>
      <c r="D230" s="22"/>
    </row>
    <row r="231" spans="3:4" ht="12.75">
      <c r="C231" s="23"/>
      <c r="D231" s="22"/>
    </row>
    <row r="232" spans="3:4" ht="12.75">
      <c r="C232" s="23"/>
      <c r="D232" s="22"/>
    </row>
    <row r="233" spans="3:4" ht="12.75">
      <c r="C233" s="23"/>
      <c r="D233" s="22"/>
    </row>
    <row r="234" spans="3:4" ht="12.75">
      <c r="C234" s="23"/>
      <c r="D234" s="22"/>
    </row>
    <row r="235" spans="3:4" ht="12.75">
      <c r="C235" s="23"/>
      <c r="D235" s="22"/>
    </row>
    <row r="236" spans="3:4" ht="12.75">
      <c r="C236" s="23"/>
      <c r="D236" s="22"/>
    </row>
    <row r="237" spans="3:4" ht="12.75">
      <c r="C237" s="23"/>
      <c r="D237" s="22"/>
    </row>
    <row r="238" spans="3:4" ht="12.75">
      <c r="C238" s="23"/>
      <c r="D238" s="22"/>
    </row>
    <row r="239" spans="3:4" ht="12.75">
      <c r="C239" s="23"/>
      <c r="D239" s="22"/>
    </row>
    <row r="240" spans="3:4" ht="12.75">
      <c r="C240" s="23"/>
      <c r="D240" s="22"/>
    </row>
    <row r="241" spans="3:4" ht="12.75">
      <c r="C241" s="23"/>
      <c r="D241" s="22"/>
    </row>
    <row r="242" spans="3:4" ht="12.75">
      <c r="C242" s="23"/>
      <c r="D242" s="22"/>
    </row>
    <row r="243" spans="3:4" ht="12.75">
      <c r="C243" s="23"/>
      <c r="D243" s="22"/>
    </row>
    <row r="244" spans="3:4" ht="12.75">
      <c r="C244" s="23"/>
      <c r="D244" s="22"/>
    </row>
    <row r="245" spans="3:4" ht="12.75">
      <c r="C245" s="23"/>
      <c r="D245" s="22"/>
    </row>
    <row r="246" spans="3:4" ht="12.75">
      <c r="C246" s="23"/>
      <c r="D246" s="22"/>
    </row>
    <row r="247" spans="3:4" ht="12.75">
      <c r="C247" s="23"/>
      <c r="D247" s="22"/>
    </row>
    <row r="248" spans="3:4" ht="12.75">
      <c r="C248" s="23"/>
      <c r="D248" s="22"/>
    </row>
    <row r="249" spans="3:4" ht="12.75">
      <c r="C249" s="23"/>
      <c r="D249" s="22"/>
    </row>
    <row r="250" spans="3:4" ht="12.75">
      <c r="C250" s="23"/>
      <c r="D250" s="22"/>
    </row>
    <row r="251" spans="3:4" ht="12.75">
      <c r="C251" s="23"/>
      <c r="D251" s="22"/>
    </row>
    <row r="252" spans="3:4" ht="12.75">
      <c r="C252" s="23"/>
      <c r="D252" s="22"/>
    </row>
    <row r="253" spans="3:4" ht="12.75">
      <c r="C253" s="23"/>
      <c r="D253" s="22"/>
    </row>
    <row r="254" spans="3:4" ht="12.75">
      <c r="C254" s="23"/>
      <c r="D254" s="22"/>
    </row>
    <row r="255" spans="3:4" ht="12.75">
      <c r="C255" s="23"/>
      <c r="D255" s="22"/>
    </row>
    <row r="256" spans="3:4" ht="12.75">
      <c r="C256" s="23"/>
      <c r="D256" s="22"/>
    </row>
    <row r="257" spans="3:4" ht="12.75">
      <c r="C257" s="23"/>
      <c r="D257" s="22"/>
    </row>
    <row r="258" spans="3:4" ht="12.75">
      <c r="C258" s="23"/>
      <c r="D258" s="22"/>
    </row>
    <row r="259" spans="3:4" ht="12.75">
      <c r="C259" s="23"/>
      <c r="D259" s="22"/>
    </row>
    <row r="260" spans="3:4" ht="12.75">
      <c r="C260" s="23"/>
      <c r="D260" s="22"/>
    </row>
    <row r="261" spans="3:4" ht="12.75">
      <c r="C261" s="23"/>
      <c r="D261" s="22"/>
    </row>
    <row r="262" spans="3:4" ht="12.75">
      <c r="C262" s="23"/>
      <c r="D262" s="22"/>
    </row>
    <row r="263" spans="3:4" ht="12.75">
      <c r="C263" s="23"/>
      <c r="D263" s="22"/>
    </row>
    <row r="264" spans="3:4" ht="12.75">
      <c r="C264" s="23"/>
      <c r="D264" s="22"/>
    </row>
    <row r="265" spans="3:4" ht="12.75">
      <c r="C265" s="23"/>
      <c r="D265" s="22"/>
    </row>
    <row r="266" spans="3:4" ht="12.75">
      <c r="C266" s="23"/>
      <c r="D266" s="22"/>
    </row>
    <row r="267" spans="3:4" ht="12.75">
      <c r="C267" s="23"/>
      <c r="D267" s="22"/>
    </row>
    <row r="268" spans="3:4" ht="12.75">
      <c r="C268" s="23"/>
      <c r="D268" s="22"/>
    </row>
    <row r="269" spans="3:4" ht="12.75">
      <c r="C269" s="23"/>
      <c r="D269" s="22"/>
    </row>
    <row r="270" spans="3:4" ht="12.75">
      <c r="C270" s="23"/>
      <c r="D270" s="22"/>
    </row>
    <row r="271" spans="3:4" ht="12.75">
      <c r="C271" s="23"/>
      <c r="D271" s="22"/>
    </row>
    <row r="272" spans="3:4" ht="12.75">
      <c r="C272" s="23"/>
      <c r="D272" s="22"/>
    </row>
    <row r="273" spans="3:4" ht="12.75">
      <c r="C273" s="23"/>
      <c r="D273" s="22"/>
    </row>
    <row r="274" spans="3:4" ht="12.75">
      <c r="C274" s="23"/>
      <c r="D274" s="22"/>
    </row>
    <row r="275" spans="3:4" ht="12.75">
      <c r="C275" s="23"/>
      <c r="D275" s="22"/>
    </row>
    <row r="276" spans="3:4" ht="12.75">
      <c r="C276" s="23"/>
      <c r="D276" s="22"/>
    </row>
    <row r="277" spans="3:4" ht="12.75">
      <c r="C277" s="23"/>
      <c r="D277" s="22"/>
    </row>
    <row r="278" spans="3:4" ht="12.75">
      <c r="C278" s="23"/>
      <c r="D278" s="22"/>
    </row>
    <row r="279" spans="3:4" ht="12.75">
      <c r="C279" s="23"/>
      <c r="D279" s="22"/>
    </row>
    <row r="280" spans="3:4" ht="12.75">
      <c r="C280" s="23"/>
      <c r="D280" s="22"/>
    </row>
    <row r="281" spans="3:4" ht="12.75">
      <c r="C281" s="23"/>
      <c r="D281" s="22"/>
    </row>
    <row r="282" spans="3:4" ht="12.75">
      <c r="C282" s="23"/>
      <c r="D282" s="22"/>
    </row>
    <row r="283" spans="3:4" ht="12.75">
      <c r="C283" s="23"/>
      <c r="D283" s="22"/>
    </row>
    <row r="284" spans="3:4" ht="12.75">
      <c r="C284" s="23"/>
      <c r="D284" s="22"/>
    </row>
    <row r="285" spans="3:4" ht="12.75">
      <c r="C285" s="23"/>
      <c r="D285" s="22"/>
    </row>
    <row r="286" spans="3:4" ht="12.75">
      <c r="C286" s="23"/>
      <c r="D286" s="22"/>
    </row>
    <row r="287" spans="3:4" ht="12.75">
      <c r="C287" s="23"/>
      <c r="D287" s="22"/>
    </row>
    <row r="288" spans="3:4" ht="12.75">
      <c r="C288" s="23"/>
      <c r="D288" s="22"/>
    </row>
    <row r="289" spans="3:4" ht="12.75">
      <c r="C289" s="23"/>
      <c r="D289" s="22"/>
    </row>
    <row r="290" spans="3:4" ht="12.75">
      <c r="C290" s="23"/>
      <c r="D290" s="22"/>
    </row>
    <row r="291" spans="3:4" ht="12.75">
      <c r="C291" s="23"/>
      <c r="D291" s="22"/>
    </row>
    <row r="292" spans="3:4" ht="12.75">
      <c r="C292" s="23"/>
      <c r="D292" s="22"/>
    </row>
    <row r="293" spans="3:4" ht="12.75">
      <c r="C293" s="23"/>
      <c r="D293" s="22"/>
    </row>
    <row r="294" spans="3:4" ht="12.75">
      <c r="C294" s="23"/>
      <c r="D294" s="22"/>
    </row>
    <row r="295" spans="3:4" ht="12.75">
      <c r="C295" s="23"/>
      <c r="D295" s="22"/>
    </row>
    <row r="296" spans="3:4" ht="12.75">
      <c r="C296" s="23"/>
      <c r="D296" s="22"/>
    </row>
    <row r="297" spans="3:4" ht="12.75">
      <c r="C297" s="23"/>
      <c r="D297" s="22"/>
    </row>
    <row r="298" spans="3:4" ht="12.75">
      <c r="C298" s="23"/>
      <c r="D298" s="22"/>
    </row>
    <row r="299" spans="3:4" ht="12.75">
      <c r="C299" s="23"/>
      <c r="D299" s="22"/>
    </row>
    <row r="300" spans="3:4" ht="12.75">
      <c r="C300" s="23"/>
      <c r="D300" s="22"/>
    </row>
    <row r="301" spans="3:4" ht="12.75">
      <c r="C301" s="23"/>
      <c r="D301" s="22"/>
    </row>
    <row r="302" spans="3:4" ht="12.75">
      <c r="C302" s="23"/>
      <c r="D302" s="22"/>
    </row>
    <row r="303" spans="3:4" ht="12.75">
      <c r="C303" s="23"/>
      <c r="D303" s="22"/>
    </row>
    <row r="304" spans="3:4" ht="12.75">
      <c r="C304" s="23"/>
      <c r="D304" s="22"/>
    </row>
    <row r="305" spans="3:4" ht="12.75">
      <c r="C305" s="23"/>
      <c r="D305" s="22"/>
    </row>
    <row r="306" spans="3:4" ht="12.75">
      <c r="C306" s="23"/>
      <c r="D306" s="22"/>
    </row>
    <row r="307" spans="3:4" ht="12.75">
      <c r="C307" s="23"/>
      <c r="D307" s="22"/>
    </row>
    <row r="308" spans="3:4" ht="12.75">
      <c r="C308" s="23"/>
      <c r="D308" s="22"/>
    </row>
    <row r="309" spans="3:4" ht="12.75">
      <c r="C309" s="23"/>
      <c r="D309" s="22"/>
    </row>
    <row r="310" spans="3:4" ht="12.75">
      <c r="C310" s="23"/>
      <c r="D310" s="22"/>
    </row>
    <row r="311" spans="3:4" ht="12.75">
      <c r="C311" s="23"/>
      <c r="D311" s="22"/>
    </row>
    <row r="312" spans="3:4" ht="12.75">
      <c r="C312" s="23"/>
      <c r="D312" s="22"/>
    </row>
    <row r="313" spans="3:4" ht="12.75">
      <c r="C313" s="23"/>
      <c r="D313" s="22"/>
    </row>
    <row r="314" spans="3:4" ht="12.75">
      <c r="C314" s="23"/>
      <c r="D314" s="22"/>
    </row>
    <row r="315" spans="3:4" ht="12.75">
      <c r="C315" s="23"/>
      <c r="D315" s="22"/>
    </row>
    <row r="316" spans="3:4" ht="12.75">
      <c r="C316" s="23"/>
      <c r="D316" s="22"/>
    </row>
    <row r="317" spans="3:4" ht="12.75">
      <c r="C317" s="23"/>
      <c r="D317" s="22"/>
    </row>
    <row r="318" spans="3:4" ht="12.75">
      <c r="C318" s="23"/>
      <c r="D318" s="22"/>
    </row>
    <row r="319" spans="3:4" ht="12.75">
      <c r="C319" s="23"/>
      <c r="D319" s="22"/>
    </row>
    <row r="320" spans="3:4" ht="12.75">
      <c r="C320" s="23"/>
      <c r="D320" s="22"/>
    </row>
    <row r="321" spans="3:4" ht="12.75">
      <c r="C321" s="23"/>
      <c r="D321" s="22"/>
    </row>
    <row r="322" spans="3:4" ht="12.75">
      <c r="C322" s="23"/>
      <c r="D322" s="22"/>
    </row>
    <row r="323" spans="3:4" ht="12.75">
      <c r="C323" s="23"/>
      <c r="D323" s="22"/>
    </row>
    <row r="324" spans="3:4" ht="12.75">
      <c r="C324" s="23"/>
      <c r="D324" s="22"/>
    </row>
    <row r="325" spans="3:4" ht="12.75">
      <c r="C325" s="23"/>
      <c r="D325" s="22"/>
    </row>
    <row r="326" spans="3:4" ht="12.75">
      <c r="C326" s="23"/>
      <c r="D326" s="22"/>
    </row>
    <row r="327" spans="3:4" ht="12.75">
      <c r="C327" s="23"/>
      <c r="D327" s="22"/>
    </row>
    <row r="328" spans="3:4" ht="12.75">
      <c r="C328" s="23"/>
      <c r="D328" s="22"/>
    </row>
    <row r="329" spans="3:4" ht="12.75">
      <c r="C329" s="23"/>
      <c r="D329" s="22"/>
    </row>
    <row r="330" spans="3:4" ht="12.75">
      <c r="C330" s="23"/>
      <c r="D330" s="22"/>
    </row>
    <row r="331" spans="3:4" ht="12.75">
      <c r="C331" s="23"/>
      <c r="D331" s="22"/>
    </row>
    <row r="332" spans="3:4" ht="12.75">
      <c r="C332" s="23"/>
      <c r="D332" s="22"/>
    </row>
    <row r="333" spans="3:4" ht="12.75">
      <c r="C333" s="23"/>
      <c r="D333" s="22"/>
    </row>
    <row r="334" spans="3:4" ht="12.75">
      <c r="C334" s="23"/>
      <c r="D334" s="22"/>
    </row>
    <row r="335" spans="3:4" ht="12.75">
      <c r="C335" s="23"/>
      <c r="D335" s="22"/>
    </row>
    <row r="336" spans="3:4" ht="12.75">
      <c r="C336" s="23"/>
      <c r="D336" s="22"/>
    </row>
    <row r="337" spans="3:4" ht="12.75">
      <c r="C337" s="23"/>
      <c r="D337" s="22"/>
    </row>
    <row r="338" spans="3:4" ht="12.75">
      <c r="C338" s="23"/>
      <c r="D338" s="22"/>
    </row>
    <row r="339" spans="3:4" ht="12.75">
      <c r="C339" s="23"/>
      <c r="D339" s="22"/>
    </row>
    <row r="340" spans="3:4" ht="12.75">
      <c r="C340" s="23"/>
      <c r="D340" s="22"/>
    </row>
    <row r="341" spans="3:4" ht="12.75">
      <c r="C341" s="23"/>
      <c r="D341" s="22"/>
    </row>
    <row r="342" spans="3:4" ht="12.75">
      <c r="C342" s="23"/>
      <c r="D342" s="22"/>
    </row>
    <row r="343" spans="3:4" ht="12.75">
      <c r="C343" s="23"/>
      <c r="D343" s="22"/>
    </row>
    <row r="344" spans="3:4" ht="12.75">
      <c r="C344" s="23"/>
      <c r="D344" s="22"/>
    </row>
    <row r="345" spans="3:4" ht="12.75">
      <c r="C345" s="23"/>
      <c r="D345" s="22"/>
    </row>
    <row r="346" spans="3:4" ht="12.75">
      <c r="C346" s="23"/>
      <c r="D346" s="22"/>
    </row>
    <row r="347" spans="3:4" ht="12.75">
      <c r="C347" s="23"/>
      <c r="D347" s="22"/>
    </row>
    <row r="348" spans="3:4" ht="12.75">
      <c r="C348" s="23"/>
      <c r="D348" s="22"/>
    </row>
    <row r="349" spans="3:4" ht="12.75">
      <c r="C349" s="23"/>
      <c r="D349" s="22"/>
    </row>
    <row r="350" spans="3:4" ht="12.75">
      <c r="C350" s="23"/>
      <c r="D350" s="22"/>
    </row>
    <row r="351" spans="3:4" ht="12.75">
      <c r="C351" s="23"/>
      <c r="D351" s="22"/>
    </row>
    <row r="352" spans="3:4" ht="12.75">
      <c r="C352" s="23"/>
      <c r="D352" s="22"/>
    </row>
    <row r="353" spans="3:4" ht="12.75">
      <c r="C353" s="23"/>
      <c r="D353" s="22"/>
    </row>
    <row r="354" spans="3:4" ht="12.75">
      <c r="C354" s="23"/>
      <c r="D354" s="22"/>
    </row>
    <row r="355" spans="3:4" ht="12.75">
      <c r="C355" s="23"/>
      <c r="D355" s="22"/>
    </row>
    <row r="356" spans="3:4" ht="12.75">
      <c r="C356" s="23"/>
      <c r="D356" s="22"/>
    </row>
    <row r="357" spans="3:4" ht="12.75">
      <c r="C357" s="23"/>
      <c r="D357" s="22"/>
    </row>
    <row r="358" spans="3:4" ht="12.75">
      <c r="C358" s="23"/>
      <c r="D358" s="22"/>
    </row>
    <row r="359" spans="3:4" ht="12.75">
      <c r="C359" s="23"/>
      <c r="D359" s="22"/>
    </row>
    <row r="360" spans="3:4" ht="12.75">
      <c r="C360" s="23"/>
      <c r="D360" s="22"/>
    </row>
    <row r="361" spans="3:4" ht="12.75">
      <c r="C361" s="23"/>
      <c r="D361" s="22"/>
    </row>
    <row r="362" spans="3:4" ht="12.75">
      <c r="C362" s="23"/>
      <c r="D362" s="22"/>
    </row>
    <row r="363" spans="3:4" ht="12.75">
      <c r="C363" s="23"/>
      <c r="D363" s="22"/>
    </row>
    <row r="364" spans="3:4" ht="12.75">
      <c r="C364" s="23"/>
      <c r="D364" s="22"/>
    </row>
    <row r="365" spans="3:4" ht="12.75">
      <c r="C365" s="23"/>
      <c r="D365" s="22"/>
    </row>
    <row r="366" spans="3:4" ht="12.75">
      <c r="C366" s="23"/>
      <c r="D366" s="22"/>
    </row>
    <row r="367" spans="3:4" ht="12.75">
      <c r="C367" s="23"/>
      <c r="D367" s="22"/>
    </row>
    <row r="368" spans="3:4" ht="12.75">
      <c r="C368" s="23"/>
      <c r="D368" s="22"/>
    </row>
    <row r="369" spans="3:4" ht="12.75">
      <c r="C369" s="23"/>
      <c r="D369" s="22"/>
    </row>
    <row r="370" spans="3:4" ht="12.75">
      <c r="C370" s="23"/>
      <c r="D370" s="22"/>
    </row>
    <row r="371" spans="3:4" ht="12.75">
      <c r="C371" s="23"/>
      <c r="D371" s="22"/>
    </row>
    <row r="372" spans="3:4" ht="12.75">
      <c r="C372" s="23"/>
      <c r="D372" s="22"/>
    </row>
    <row r="373" spans="3:4" ht="12.75">
      <c r="C373" s="23"/>
      <c r="D373" s="22"/>
    </row>
    <row r="374" spans="3:4" ht="12.75">
      <c r="C374" s="23"/>
      <c r="D374" s="22"/>
    </row>
    <row r="375" spans="3:4" ht="12.75">
      <c r="C375" s="23"/>
      <c r="D375" s="22"/>
    </row>
    <row r="376" spans="3:4" ht="12.75">
      <c r="C376" s="23"/>
      <c r="D376" s="22"/>
    </row>
    <row r="377" spans="3:4" ht="12.75">
      <c r="C377" s="23"/>
      <c r="D377" s="22"/>
    </row>
    <row r="378" spans="3:4" ht="12.75">
      <c r="C378" s="23"/>
      <c r="D378" s="22"/>
    </row>
    <row r="379" spans="3:4" ht="12.75">
      <c r="C379" s="23"/>
      <c r="D379" s="22"/>
    </row>
    <row r="380" spans="3:4" ht="12.75">
      <c r="C380" s="23"/>
      <c r="D380" s="22"/>
    </row>
    <row r="381" spans="3:4" ht="12.75">
      <c r="C381" s="23"/>
      <c r="D381" s="22"/>
    </row>
    <row r="382" spans="3:4" ht="12.75">
      <c r="C382" s="23"/>
      <c r="D382" s="22"/>
    </row>
    <row r="383" spans="3:4" ht="12.75">
      <c r="C383" s="23"/>
      <c r="D383" s="22"/>
    </row>
    <row r="384" spans="3:4" ht="12.75">
      <c r="C384" s="23"/>
      <c r="D384" s="22"/>
    </row>
    <row r="385" spans="3:4" ht="12.75">
      <c r="C385" s="23"/>
      <c r="D385" s="22"/>
    </row>
    <row r="386" spans="3:4" ht="12.75">
      <c r="C386" s="23"/>
      <c r="D386" s="22"/>
    </row>
    <row r="387" spans="3:4" ht="12.75">
      <c r="C387" s="23"/>
      <c r="D387" s="22"/>
    </row>
    <row r="388" spans="3:4" ht="12.75">
      <c r="C388" s="23"/>
      <c r="D388" s="22"/>
    </row>
    <row r="389" spans="3:4" ht="12.75">
      <c r="C389" s="23"/>
      <c r="D389" s="22"/>
    </row>
    <row r="390" spans="3:4" ht="12.75">
      <c r="C390" s="23"/>
      <c r="D390" s="22"/>
    </row>
    <row r="391" spans="3:4" ht="12.75">
      <c r="C391" s="23"/>
      <c r="D391" s="22"/>
    </row>
    <row r="392" spans="3:4" ht="12.75">
      <c r="C392" s="23"/>
      <c r="D392" s="22"/>
    </row>
    <row r="393" spans="3:4" ht="12.75">
      <c r="C393" s="23"/>
      <c r="D393" s="22"/>
    </row>
    <row r="394" spans="3:4" ht="12.75">
      <c r="C394" s="23"/>
      <c r="D394" s="22"/>
    </row>
    <row r="395" spans="3:4" ht="12.75">
      <c r="C395" s="23"/>
      <c r="D395" s="22"/>
    </row>
    <row r="396" spans="3:4" ht="12.75">
      <c r="C396" s="23"/>
      <c r="D396" s="22"/>
    </row>
    <row r="397" spans="3:4" ht="12.75">
      <c r="C397" s="23"/>
      <c r="D397" s="22"/>
    </row>
    <row r="398" spans="3:4" ht="12.75">
      <c r="C398" s="23"/>
      <c r="D398" s="22"/>
    </row>
    <row r="399" spans="3:4" ht="12.75">
      <c r="C399" s="23"/>
      <c r="D399" s="22"/>
    </row>
    <row r="400" spans="3:4" ht="12.75">
      <c r="C400" s="23"/>
      <c r="D400" s="22"/>
    </row>
    <row r="401" spans="3:4" ht="12.75">
      <c r="C401" s="23"/>
      <c r="D401" s="22"/>
    </row>
    <row r="402" spans="3:4" ht="12.75">
      <c r="C402" s="23"/>
      <c r="D402" s="22"/>
    </row>
    <row r="403" spans="3:4" ht="12.75">
      <c r="C403" s="23"/>
      <c r="D403" s="22"/>
    </row>
    <row r="404" spans="3:4" ht="12.75">
      <c r="C404" s="23"/>
      <c r="D404" s="22"/>
    </row>
    <row r="405" spans="3:4" ht="12.75">
      <c r="C405" s="23"/>
      <c r="D405" s="22"/>
    </row>
    <row r="406" spans="3:4" ht="12.75">
      <c r="C406" s="23"/>
      <c r="D406" s="22"/>
    </row>
    <row r="407" spans="3:4" ht="12.75">
      <c r="C407" s="23"/>
      <c r="D407" s="22"/>
    </row>
    <row r="408" spans="3:4" ht="12.75">
      <c r="C408" s="23"/>
      <c r="D408" s="22"/>
    </row>
    <row r="409" spans="3:4" ht="12.75">
      <c r="C409" s="23"/>
      <c r="D409" s="22"/>
    </row>
    <row r="410" spans="3:4" ht="12.75">
      <c r="C410" s="23"/>
      <c r="D410" s="22"/>
    </row>
    <row r="411" spans="3:4" ht="12.75">
      <c r="C411" s="23"/>
      <c r="D411" s="22"/>
    </row>
    <row r="412" spans="3:4" ht="12.75">
      <c r="C412" s="23"/>
      <c r="D412" s="22"/>
    </row>
    <row r="413" spans="3:4" ht="12.75">
      <c r="C413" s="23"/>
      <c r="D413" s="22"/>
    </row>
    <row r="414" spans="3:4" ht="12.75">
      <c r="C414" s="23"/>
      <c r="D414" s="22"/>
    </row>
    <row r="415" spans="3:4" ht="12.75">
      <c r="C415" s="23"/>
      <c r="D415" s="22"/>
    </row>
    <row r="416" spans="3:4" ht="12.75">
      <c r="C416" s="23"/>
      <c r="D416" s="22"/>
    </row>
    <row r="417" spans="3:4" ht="12.75">
      <c r="C417" s="23"/>
      <c r="D417" s="22"/>
    </row>
    <row r="418" spans="3:4" ht="12.75">
      <c r="C418" s="23"/>
      <c r="D418" s="22"/>
    </row>
    <row r="419" spans="3:4" ht="12.75">
      <c r="C419" s="23"/>
      <c r="D419" s="22"/>
    </row>
    <row r="420" spans="3:4" ht="12.75">
      <c r="C420" s="23"/>
      <c r="D420" s="22"/>
    </row>
    <row r="421" spans="3:4" ht="12.75">
      <c r="C421" s="23"/>
      <c r="D421" s="22"/>
    </row>
    <row r="422" spans="3:4" ht="12.75">
      <c r="C422" s="23"/>
      <c r="D422" s="22"/>
    </row>
    <row r="423" spans="3:4" ht="12.75">
      <c r="C423" s="23"/>
      <c r="D423" s="22"/>
    </row>
    <row r="424" spans="3:4" ht="12.75">
      <c r="C424" s="23"/>
      <c r="D424" s="22"/>
    </row>
    <row r="425" spans="3:4" ht="12.75">
      <c r="C425" s="23"/>
      <c r="D425" s="22"/>
    </row>
    <row r="426" spans="3:4" ht="12.75">
      <c r="C426" s="23"/>
      <c r="D426" s="22"/>
    </row>
    <row r="427" spans="3:4" ht="12.75">
      <c r="C427" s="23"/>
      <c r="D427" s="22"/>
    </row>
    <row r="428" spans="3:4" ht="12.75">
      <c r="C428" s="23"/>
      <c r="D428" s="22"/>
    </row>
    <row r="429" spans="3:4" ht="12.75">
      <c r="C429" s="23"/>
      <c r="D429" s="22"/>
    </row>
    <row r="430" spans="3:4" ht="12.75">
      <c r="C430" s="23"/>
      <c r="D430" s="22"/>
    </row>
    <row r="431" spans="3:4" ht="12.75">
      <c r="C431" s="23"/>
      <c r="D431" s="22"/>
    </row>
    <row r="432" spans="3:4" ht="12.75">
      <c r="C432" s="23"/>
      <c r="D432" s="22"/>
    </row>
    <row r="433" spans="3:4" ht="12.75">
      <c r="C433" s="23"/>
      <c r="D433" s="22"/>
    </row>
    <row r="434" spans="3:4" ht="12.75">
      <c r="C434" s="23"/>
      <c r="D434" s="22"/>
    </row>
    <row r="435" spans="3:4" ht="12.75">
      <c r="C435" s="23"/>
      <c r="D435" s="22"/>
    </row>
    <row r="436" spans="3:4" ht="12.75">
      <c r="C436" s="23"/>
      <c r="D436" s="22"/>
    </row>
    <row r="437" spans="3:4" ht="12.75">
      <c r="C437" s="23"/>
      <c r="D437" s="22"/>
    </row>
    <row r="438" spans="3:4" ht="12.75">
      <c r="C438" s="23"/>
      <c r="D438" s="22"/>
    </row>
    <row r="439" spans="3:4" ht="12.75">
      <c r="C439" s="23"/>
      <c r="D439" s="22"/>
    </row>
    <row r="440" spans="3:4" ht="12.75">
      <c r="C440" s="23"/>
      <c r="D440" s="22"/>
    </row>
    <row r="441" spans="3:4" ht="12.75">
      <c r="C441" s="23"/>
      <c r="D441" s="22"/>
    </row>
    <row r="442" spans="3:4" ht="12.75">
      <c r="C442" s="23"/>
      <c r="D442" s="22"/>
    </row>
    <row r="443" spans="3:4" ht="12.75">
      <c r="C443" s="23"/>
      <c r="D443" s="22"/>
    </row>
    <row r="444" spans="3:4" ht="12.75">
      <c r="C444" s="23"/>
      <c r="D444" s="22"/>
    </row>
    <row r="445" spans="3:4" ht="12.75">
      <c r="C445" s="23"/>
      <c r="D445" s="22"/>
    </row>
    <row r="446" spans="3:4" ht="12.75">
      <c r="C446" s="23"/>
      <c r="D446" s="22"/>
    </row>
    <row r="447" spans="3:4" ht="12.75">
      <c r="C447" s="23"/>
      <c r="D447" s="22"/>
    </row>
    <row r="448" spans="3:4" ht="12.75">
      <c r="C448" s="23"/>
      <c r="D448" s="22"/>
    </row>
    <row r="449" spans="3:4" ht="12.75">
      <c r="C449" s="23"/>
      <c r="D449" s="22"/>
    </row>
    <row r="450" spans="3:4" ht="12.75">
      <c r="C450" s="23"/>
      <c r="D450" s="22"/>
    </row>
    <row r="451" spans="3:4" ht="12.75">
      <c r="C451" s="23"/>
      <c r="D451" s="22"/>
    </row>
    <row r="452" spans="3:4" ht="12.75">
      <c r="C452" s="23"/>
      <c r="D452" s="22"/>
    </row>
    <row r="453" spans="3:4" ht="12.75">
      <c r="C453" s="23"/>
      <c r="D453" s="22"/>
    </row>
    <row r="454" spans="3:4" ht="12.75">
      <c r="C454" s="23"/>
      <c r="D454" s="22"/>
    </row>
    <row r="455" spans="3:4" ht="12.75">
      <c r="C455" s="23"/>
      <c r="D455" s="22"/>
    </row>
    <row r="456" spans="3:4" ht="12.75">
      <c r="C456" s="23"/>
      <c r="D456" s="22"/>
    </row>
    <row r="457" spans="3:4" ht="12.75">
      <c r="C457" s="23"/>
      <c r="D457" s="22"/>
    </row>
    <row r="458" spans="3:4" ht="12.75">
      <c r="C458" s="23"/>
      <c r="D458" s="22"/>
    </row>
    <row r="459" spans="3:4" ht="12.75">
      <c r="C459" s="23"/>
      <c r="D459" s="22"/>
    </row>
    <row r="460" spans="3:4" ht="12.75">
      <c r="C460" s="23"/>
      <c r="D460" s="22"/>
    </row>
    <row r="461" spans="3:4" ht="12.75">
      <c r="C461" s="23"/>
      <c r="D461" s="22"/>
    </row>
    <row r="462" spans="3:4" ht="12.75">
      <c r="C462" s="23"/>
      <c r="D462" s="22"/>
    </row>
    <row r="463" spans="3:4" ht="12.75">
      <c r="C463" s="23"/>
      <c r="D463" s="22"/>
    </row>
    <row r="464" spans="3:4" ht="12.75">
      <c r="C464" s="23"/>
      <c r="D464" s="22"/>
    </row>
    <row r="465" spans="3:4" ht="12.75">
      <c r="C465" s="23"/>
      <c r="D465" s="22"/>
    </row>
    <row r="466" spans="3:4" ht="12.75">
      <c r="C466" s="23"/>
      <c r="D466" s="22"/>
    </row>
    <row r="467" spans="3:4" ht="12.75">
      <c r="C467" s="23"/>
      <c r="D467" s="22"/>
    </row>
    <row r="468" spans="3:4" ht="12.75">
      <c r="C468" s="23"/>
      <c r="D468" s="22"/>
    </row>
    <row r="469" spans="3:4" ht="12.75">
      <c r="C469" s="23"/>
      <c r="D469" s="22"/>
    </row>
    <row r="470" spans="3:4" ht="12.75">
      <c r="C470" s="23"/>
      <c r="D470" s="22"/>
    </row>
    <row r="471" spans="3:4" ht="12.75">
      <c r="C471" s="23"/>
      <c r="D471" s="22"/>
    </row>
    <row r="472" spans="3:4" ht="12.75">
      <c r="C472" s="23"/>
      <c r="D472" s="22"/>
    </row>
    <row r="473" spans="3:4" ht="12.75">
      <c r="C473" s="23"/>
      <c r="D473" s="22"/>
    </row>
    <row r="474" spans="3:4" ht="12.75">
      <c r="C474" s="23"/>
      <c r="D474" s="22"/>
    </row>
    <row r="475" spans="3:4" ht="12.75">
      <c r="C475" s="23"/>
      <c r="D475" s="22"/>
    </row>
    <row r="476" spans="3:4" ht="12.75">
      <c r="C476" s="23"/>
      <c r="D476" s="22"/>
    </row>
    <row r="477" spans="3:4" ht="12.75">
      <c r="C477" s="23"/>
      <c r="D477" s="22"/>
    </row>
    <row r="478" spans="3:4" ht="12.75">
      <c r="C478" s="23"/>
      <c r="D478" s="22"/>
    </row>
    <row r="479" spans="3:4" ht="12.75">
      <c r="C479" s="23"/>
      <c r="D479" s="22"/>
    </row>
    <row r="480" spans="3:4" ht="12.75">
      <c r="C480" s="23"/>
      <c r="D480" s="22"/>
    </row>
    <row r="481" spans="3:4" ht="12.75">
      <c r="C481" s="23"/>
      <c r="D481" s="22"/>
    </row>
    <row r="482" spans="3:4" ht="12.75">
      <c r="C482" s="23"/>
      <c r="D482" s="22"/>
    </row>
    <row r="483" spans="3:4" ht="12.75">
      <c r="C483" s="23"/>
      <c r="D483" s="22"/>
    </row>
    <row r="484" spans="3:4" ht="12.75">
      <c r="C484" s="23"/>
      <c r="D484" s="22"/>
    </row>
    <row r="485" spans="3:4" ht="12.75">
      <c r="C485" s="23"/>
      <c r="D485" s="22"/>
    </row>
    <row r="486" spans="3:4" ht="12.75">
      <c r="C486" s="23"/>
      <c r="D486" s="22"/>
    </row>
    <row r="487" spans="3:4" ht="12.75">
      <c r="C487" s="23"/>
      <c r="D487" s="22"/>
    </row>
    <row r="488" spans="3:4" ht="12.75">
      <c r="C488" s="23"/>
      <c r="D488" s="22"/>
    </row>
    <row r="489" spans="3:4" ht="12.75">
      <c r="C489" s="23"/>
      <c r="D489" s="22"/>
    </row>
    <row r="490" spans="3:4" ht="12.75">
      <c r="C490" s="23"/>
      <c r="D490" s="22"/>
    </row>
    <row r="491" spans="3:4" ht="12.75">
      <c r="C491" s="23"/>
      <c r="D491" s="22"/>
    </row>
    <row r="492" spans="3:4" ht="12.75">
      <c r="C492" s="23"/>
      <c r="D492" s="22"/>
    </row>
    <row r="493" spans="3:4" ht="12.75">
      <c r="C493" s="23"/>
      <c r="D493" s="22"/>
    </row>
    <row r="494" spans="3:4" ht="12.75">
      <c r="C494" s="23"/>
      <c r="D494" s="22"/>
    </row>
    <row r="495" spans="3:4" ht="12.75">
      <c r="C495" s="23"/>
      <c r="D495" s="22"/>
    </row>
    <row r="496" spans="3:4" ht="12.75">
      <c r="C496" s="23"/>
      <c r="D496" s="22"/>
    </row>
    <row r="497" spans="3:4" ht="12.75">
      <c r="C497" s="23"/>
      <c r="D497" s="22"/>
    </row>
    <row r="498" spans="3:4" ht="12.75">
      <c r="C498" s="23"/>
      <c r="D498" s="22"/>
    </row>
    <row r="499" spans="3:4" ht="12.75">
      <c r="C499" s="23"/>
      <c r="D499" s="22"/>
    </row>
    <row r="500" spans="3:4" ht="12.75">
      <c r="C500" s="23"/>
      <c r="D500" s="22"/>
    </row>
    <row r="501" spans="3:4" ht="12.75">
      <c r="C501" s="23"/>
      <c r="D501" s="22"/>
    </row>
    <row r="502" spans="3:4" ht="12.75">
      <c r="C502" s="23"/>
      <c r="D502" s="22"/>
    </row>
    <row r="503" spans="3:4" ht="12.75">
      <c r="C503" s="23"/>
      <c r="D503" s="22"/>
    </row>
    <row r="504" spans="3:4" ht="12.75">
      <c r="C504" s="23"/>
      <c r="D504" s="22"/>
    </row>
    <row r="505" spans="3:4" ht="12.75">
      <c r="C505" s="23"/>
      <c r="D505" s="22"/>
    </row>
    <row r="506" spans="3:4" ht="12.75">
      <c r="C506" s="23"/>
      <c r="D506" s="22"/>
    </row>
    <row r="507" spans="3:4" ht="12.75">
      <c r="C507" s="23"/>
      <c r="D507" s="22"/>
    </row>
    <row r="508" spans="3:4" ht="12.75">
      <c r="C508" s="23"/>
      <c r="D508" s="22"/>
    </row>
    <row r="509" spans="3:4" ht="12.75">
      <c r="C509" s="23"/>
      <c r="D509" s="22"/>
    </row>
    <row r="510" spans="3:4" ht="12.75">
      <c r="C510" s="23"/>
      <c r="D510" s="22"/>
    </row>
    <row r="511" spans="3:4" ht="12.75">
      <c r="C511" s="23"/>
      <c r="D511" s="22"/>
    </row>
    <row r="512" spans="3:4" ht="12.75">
      <c r="C512" s="23"/>
      <c r="D512" s="22"/>
    </row>
    <row r="513" spans="3:4" ht="12.75">
      <c r="C513" s="23"/>
      <c r="D513" s="22"/>
    </row>
    <row r="514" spans="3:4" ht="12.75">
      <c r="C514" s="23"/>
      <c r="D514" s="22"/>
    </row>
    <row r="515" spans="3:4" ht="12.75">
      <c r="C515" s="23"/>
      <c r="D515" s="22"/>
    </row>
    <row r="516" spans="3:4" ht="12.75">
      <c r="C516" s="23"/>
      <c r="D516" s="22"/>
    </row>
    <row r="517" spans="3:4" ht="12.75">
      <c r="C517" s="23"/>
      <c r="D517" s="22"/>
    </row>
    <row r="518" spans="3:4" ht="12.75">
      <c r="C518" s="23"/>
      <c r="D518" s="22"/>
    </row>
    <row r="519" spans="3:4" ht="12.75">
      <c r="C519" s="23"/>
      <c r="D519" s="22"/>
    </row>
    <row r="520" spans="3:4" ht="12.75">
      <c r="C520" s="23"/>
      <c r="D520" s="22"/>
    </row>
    <row r="521" spans="3:4" ht="12.75">
      <c r="C521" s="23"/>
      <c r="D521" s="22"/>
    </row>
    <row r="522" spans="3:4" ht="12.75">
      <c r="C522" s="23"/>
      <c r="D522" s="22"/>
    </row>
    <row r="523" spans="3:4" ht="12.75">
      <c r="C523" s="23"/>
      <c r="D523" s="22"/>
    </row>
    <row r="524" spans="3:4" ht="12.75">
      <c r="C524" s="23"/>
      <c r="D524" s="22"/>
    </row>
    <row r="525" spans="3:4" ht="12.75">
      <c r="C525" s="23"/>
      <c r="D525" s="22"/>
    </row>
    <row r="526" spans="3:4" ht="12.75">
      <c r="C526" s="23"/>
      <c r="D526" s="22"/>
    </row>
    <row r="527" spans="3:4" ht="12.75">
      <c r="C527" s="23"/>
      <c r="D527" s="22"/>
    </row>
    <row r="528" spans="3:4" ht="12.75">
      <c r="C528" s="23"/>
      <c r="D528" s="22"/>
    </row>
    <row r="529" spans="3:4" ht="12.75">
      <c r="C529" s="23"/>
      <c r="D529" s="22"/>
    </row>
    <row r="530" spans="3:4" ht="12.75">
      <c r="C530" s="23"/>
      <c r="D530" s="22"/>
    </row>
    <row r="531" spans="3:4" ht="12.75">
      <c r="C531" s="23"/>
      <c r="D531" s="22"/>
    </row>
    <row r="532" spans="3:4" ht="12.75">
      <c r="C532" s="23"/>
      <c r="D532" s="22"/>
    </row>
    <row r="533" spans="3:4" ht="12.75">
      <c r="C533" s="23"/>
      <c r="D533" s="22"/>
    </row>
    <row r="534" spans="3:4" ht="12.75">
      <c r="C534" s="23"/>
      <c r="D534" s="22"/>
    </row>
    <row r="535" spans="3:4" ht="12.75">
      <c r="C535" s="23"/>
      <c r="D535" s="22"/>
    </row>
    <row r="536" spans="3:4" ht="12.75">
      <c r="C536" s="23"/>
      <c r="D536" s="22"/>
    </row>
    <row r="537" spans="3:4" ht="12.75">
      <c r="C537" s="23"/>
      <c r="D537" s="22"/>
    </row>
    <row r="538" spans="3:4" ht="12.75">
      <c r="C538" s="23"/>
      <c r="D538" s="22"/>
    </row>
    <row r="539" spans="3:4" ht="12.75">
      <c r="C539" s="23"/>
      <c r="D539" s="22"/>
    </row>
    <row r="540" spans="3:4" ht="12.75">
      <c r="C540" s="23"/>
      <c r="D540" s="22"/>
    </row>
    <row r="541" spans="3:4" ht="12.75">
      <c r="C541" s="23"/>
      <c r="D541" s="22"/>
    </row>
    <row r="542" spans="3:4" ht="12.75">
      <c r="C542" s="23"/>
      <c r="D542" s="22"/>
    </row>
    <row r="543" spans="3:4" ht="12.75">
      <c r="C543" s="23"/>
      <c r="D543" s="22"/>
    </row>
    <row r="544" spans="3:4" ht="12.75">
      <c r="C544" s="23"/>
      <c r="D544" s="22"/>
    </row>
    <row r="545" spans="3:4" ht="12.75">
      <c r="C545" s="23"/>
      <c r="D545" s="22"/>
    </row>
    <row r="546" spans="3:4" ht="12.75">
      <c r="C546" s="23"/>
      <c r="D546" s="22"/>
    </row>
    <row r="547" spans="3:4" ht="12.75">
      <c r="C547" s="23"/>
      <c r="D547" s="22"/>
    </row>
    <row r="548" spans="3:4" ht="12.75">
      <c r="C548" s="23"/>
      <c r="D548" s="22"/>
    </row>
    <row r="549" spans="3:4" ht="12.75">
      <c r="C549" s="23"/>
      <c r="D549" s="22"/>
    </row>
    <row r="550" spans="3:4" ht="12.75">
      <c r="C550" s="23"/>
      <c r="D550" s="22"/>
    </row>
    <row r="551" spans="3:4" ht="12.75">
      <c r="C551" s="23"/>
      <c r="D551" s="22"/>
    </row>
    <row r="552" spans="3:4" ht="12.75">
      <c r="C552" s="23"/>
      <c r="D552" s="22"/>
    </row>
    <row r="553" spans="3:4" ht="12.75">
      <c r="C553" s="23"/>
      <c r="D553" s="22"/>
    </row>
    <row r="554" spans="3:4" ht="12.75">
      <c r="C554" s="23"/>
      <c r="D554" s="22"/>
    </row>
    <row r="555" spans="3:4" ht="12.75">
      <c r="C555" s="23"/>
      <c r="D555" s="22"/>
    </row>
    <row r="556" spans="3:4" ht="12.75">
      <c r="C556" s="23"/>
      <c r="D556" s="22"/>
    </row>
    <row r="557" spans="3:4" ht="12.75">
      <c r="C557" s="23"/>
      <c r="D557" s="22"/>
    </row>
    <row r="558" spans="3:4" ht="12.75">
      <c r="C558" s="23"/>
      <c r="D558" s="22"/>
    </row>
    <row r="559" spans="3:4" ht="12.75">
      <c r="C559" s="23"/>
      <c r="D559" s="22"/>
    </row>
    <row r="560" spans="3:4" ht="12.75">
      <c r="C560" s="23"/>
      <c r="D560" s="22"/>
    </row>
    <row r="561" spans="3:4" ht="12.75">
      <c r="C561" s="23"/>
      <c r="D561" s="22"/>
    </row>
    <row r="562" spans="3:4" ht="12.75">
      <c r="C562" s="23"/>
      <c r="D562" s="22"/>
    </row>
    <row r="563" spans="3:4" ht="12.75">
      <c r="C563" s="23"/>
      <c r="D563" s="22"/>
    </row>
    <row r="564" spans="3:4" ht="12.75">
      <c r="C564" s="23"/>
      <c r="D564" s="22"/>
    </row>
    <row r="565" spans="3:4" ht="12.75">
      <c r="C565" s="23"/>
      <c r="D565" s="22"/>
    </row>
    <row r="566" spans="3:4" ht="12.75">
      <c r="C566" s="23"/>
      <c r="D566" s="22"/>
    </row>
    <row r="567" spans="3:4" ht="12.75">
      <c r="C567" s="23"/>
      <c r="D567" s="22"/>
    </row>
    <row r="568" spans="3:4" ht="12.75">
      <c r="C568" s="23"/>
      <c r="D568" s="22"/>
    </row>
    <row r="569" spans="3:4" ht="12.75">
      <c r="C569" s="23"/>
      <c r="D569" s="22"/>
    </row>
    <row r="570" spans="3:4" ht="12.75">
      <c r="C570" s="23"/>
      <c r="D570" s="22"/>
    </row>
    <row r="571" spans="3:4" ht="12.75">
      <c r="C571" s="23"/>
      <c r="D571" s="22"/>
    </row>
    <row r="572" spans="3:4" ht="12.75">
      <c r="C572" s="23"/>
      <c r="D572" s="22"/>
    </row>
    <row r="573" spans="3:4" ht="12.75">
      <c r="C573" s="23"/>
      <c r="D573" s="22"/>
    </row>
    <row r="574" spans="3:4" ht="12.75">
      <c r="C574" s="23"/>
      <c r="D574" s="22"/>
    </row>
    <row r="575" spans="3:4" ht="12.75">
      <c r="C575" s="23"/>
      <c r="D575" s="22"/>
    </row>
    <row r="576" spans="3:4" ht="12.75">
      <c r="C576" s="23"/>
      <c r="D576" s="22"/>
    </row>
    <row r="577" spans="3:4" ht="12.75">
      <c r="C577" s="23"/>
      <c r="D577" s="22"/>
    </row>
    <row r="578" spans="3:4" ht="12.75">
      <c r="C578" s="23"/>
      <c r="D578" s="22"/>
    </row>
    <row r="579" spans="3:4" ht="12.75">
      <c r="C579" s="23"/>
      <c r="D579" s="22"/>
    </row>
    <row r="580" spans="3:4" ht="12.75">
      <c r="C580" s="23"/>
      <c r="D580" s="22"/>
    </row>
    <row r="581" spans="3:4" ht="12.75">
      <c r="C581" s="23"/>
      <c r="D581" s="22"/>
    </row>
    <row r="582" spans="3:4" ht="12.75">
      <c r="C582" s="23"/>
      <c r="D582" s="22"/>
    </row>
    <row r="583" spans="3:4" ht="12.75">
      <c r="C583" s="23"/>
      <c r="D583" s="22"/>
    </row>
    <row r="584" spans="3:4" ht="12.75">
      <c r="C584" s="23"/>
      <c r="D584" s="22"/>
    </row>
    <row r="585" spans="3:4" ht="12.75">
      <c r="C585" s="23"/>
      <c r="D585" s="22"/>
    </row>
    <row r="586" spans="3:4" ht="12.75">
      <c r="C586" s="23"/>
      <c r="D586" s="22"/>
    </row>
    <row r="587" spans="3:4" ht="12.75">
      <c r="C587" s="23"/>
      <c r="D587" s="22"/>
    </row>
    <row r="588" spans="3:4" ht="12.75">
      <c r="C588" s="23"/>
      <c r="D588" s="22"/>
    </row>
    <row r="589" spans="3:4" ht="12.75">
      <c r="C589" s="23"/>
      <c r="D589" s="22"/>
    </row>
    <row r="590" spans="3:4" ht="12.75">
      <c r="C590" s="23"/>
      <c r="D590" s="22"/>
    </row>
    <row r="591" spans="3:4" ht="12.75">
      <c r="C591" s="23"/>
      <c r="D591" s="22"/>
    </row>
    <row r="592" spans="3:4" ht="12.75">
      <c r="C592" s="23"/>
      <c r="D592" s="22"/>
    </row>
    <row r="593" spans="3:4" ht="12.75">
      <c r="C593" s="23"/>
      <c r="D593" s="22"/>
    </row>
    <row r="594" spans="3:4" ht="12.75">
      <c r="C594" s="23"/>
      <c r="D594" s="22"/>
    </row>
    <row r="595" spans="3:4" ht="12.75">
      <c r="C595" s="23"/>
      <c r="D595" s="22"/>
    </row>
    <row r="596" spans="3:4" ht="12.75">
      <c r="C596" s="23"/>
      <c r="D596" s="22"/>
    </row>
    <row r="597" spans="3:4" ht="12.75">
      <c r="C597" s="23"/>
      <c r="D597" s="22"/>
    </row>
    <row r="598" spans="3:4" ht="12.75">
      <c r="C598" s="23"/>
      <c r="D598" s="22"/>
    </row>
    <row r="599" spans="3:4" ht="12.75">
      <c r="C599" s="23"/>
      <c r="D599" s="22"/>
    </row>
    <row r="600" spans="3:4" ht="12.75">
      <c r="C600" s="23"/>
      <c r="D600" s="22"/>
    </row>
    <row r="601" spans="3:4" ht="12.75">
      <c r="C601" s="23"/>
      <c r="D601" s="22"/>
    </row>
    <row r="602" spans="3:4" ht="12.75">
      <c r="C602" s="23"/>
      <c r="D602" s="22"/>
    </row>
    <row r="603" spans="3:4" ht="12.75">
      <c r="C603" s="23"/>
      <c r="D603" s="22"/>
    </row>
    <row r="604" spans="3:4" ht="12.75">
      <c r="C604" s="23"/>
      <c r="D604" s="22"/>
    </row>
    <row r="605" spans="3:4" ht="12.75">
      <c r="C605" s="23"/>
      <c r="D605" s="22"/>
    </row>
    <row r="606" spans="3:4" ht="12.75">
      <c r="C606" s="23"/>
      <c r="D606" s="22"/>
    </row>
    <row r="607" spans="3:4" ht="12.75">
      <c r="C607" s="23"/>
      <c r="D607" s="22"/>
    </row>
    <row r="608" spans="3:4" ht="12.75">
      <c r="C608" s="23"/>
      <c r="D608" s="22"/>
    </row>
    <row r="609" spans="3:4" ht="12.75">
      <c r="C609" s="23"/>
      <c r="D609" s="22"/>
    </row>
    <row r="610" spans="3:4" ht="12.75">
      <c r="C610" s="23"/>
      <c r="D610" s="22"/>
    </row>
    <row r="611" spans="3:4" ht="12.75">
      <c r="C611" s="23"/>
      <c r="D611" s="22"/>
    </row>
    <row r="612" spans="3:4" ht="12.75">
      <c r="C612" s="23"/>
      <c r="D612" s="22"/>
    </row>
    <row r="613" spans="3:4" ht="12.75">
      <c r="C613" s="23"/>
      <c r="D613" s="22"/>
    </row>
    <row r="614" spans="3:4" ht="12.75">
      <c r="C614" s="23"/>
      <c r="D614" s="22"/>
    </row>
    <row r="615" spans="3:4" ht="12.75">
      <c r="C615" s="23"/>
      <c r="D615" s="22"/>
    </row>
    <row r="616" spans="3:4" ht="12.75">
      <c r="C616" s="23"/>
      <c r="D616" s="22"/>
    </row>
    <row r="617" spans="3:4" ht="12.75">
      <c r="C617" s="23"/>
      <c r="D617" s="22"/>
    </row>
    <row r="618" spans="3:4" ht="12.75">
      <c r="C618" s="23"/>
      <c r="D618" s="22"/>
    </row>
    <row r="619" spans="3:4" ht="12.75">
      <c r="C619" s="23"/>
      <c r="D619" s="22"/>
    </row>
    <row r="620" spans="3:4" ht="12.75">
      <c r="C620" s="23"/>
      <c r="D620" s="22"/>
    </row>
    <row r="621" spans="3:4" ht="12.75">
      <c r="C621" s="23"/>
      <c r="D621" s="22"/>
    </row>
    <row r="622" spans="3:4" ht="12.75">
      <c r="C622" s="23"/>
      <c r="D622" s="22"/>
    </row>
    <row r="623" spans="3:4" ht="12.75">
      <c r="C623" s="23"/>
      <c r="D623" s="22"/>
    </row>
    <row r="624" spans="3:4" ht="12.75">
      <c r="C624" s="23"/>
      <c r="D624" s="22"/>
    </row>
    <row r="625" spans="3:4" ht="12.75">
      <c r="C625" s="23"/>
      <c r="D625" s="22"/>
    </row>
    <row r="626" spans="3:4" ht="12.75">
      <c r="C626" s="23"/>
      <c r="D626" s="22"/>
    </row>
    <row r="627" spans="3:4" ht="12.75">
      <c r="C627" s="23"/>
      <c r="D627" s="22"/>
    </row>
    <row r="628" spans="3:4" ht="12.75">
      <c r="C628" s="23"/>
      <c r="D628" s="22"/>
    </row>
    <row r="629" spans="3:4" ht="12.75">
      <c r="C629" s="23"/>
      <c r="D629" s="22"/>
    </row>
    <row r="630" spans="3:4" ht="12.75">
      <c r="C630" s="23"/>
      <c r="D630" s="22"/>
    </row>
    <row r="631" spans="3:4" ht="12.75">
      <c r="C631" s="23"/>
      <c r="D631" s="22"/>
    </row>
    <row r="632" spans="3:4" ht="12.75">
      <c r="C632" s="23"/>
      <c r="D632" s="22"/>
    </row>
    <row r="633" spans="3:4" ht="12.75">
      <c r="C633" s="23"/>
      <c r="D633" s="22"/>
    </row>
    <row r="634" spans="3:4" ht="12.75">
      <c r="C634" s="23"/>
      <c r="D634" s="22"/>
    </row>
    <row r="635" spans="3:4" ht="12.75">
      <c r="C635" s="23"/>
      <c r="D635" s="22"/>
    </row>
    <row r="636" spans="3:4" ht="12.75">
      <c r="C636" s="23"/>
      <c r="D636" s="22"/>
    </row>
    <row r="637" spans="3:4" ht="12.75">
      <c r="C637" s="23"/>
      <c r="D637" s="22"/>
    </row>
    <row r="638" spans="3:4" ht="12.75">
      <c r="C638" s="23"/>
      <c r="D638" s="22"/>
    </row>
    <row r="639" spans="3:4" ht="12.75">
      <c r="C639" s="23"/>
      <c r="D639" s="22"/>
    </row>
    <row r="640" spans="3:4" ht="12.75">
      <c r="C640" s="23"/>
      <c r="D640" s="22"/>
    </row>
    <row r="641" spans="3:4" ht="12.75">
      <c r="C641" s="23"/>
      <c r="D641" s="22"/>
    </row>
    <row r="642" spans="3:4" ht="12.75">
      <c r="C642" s="23"/>
      <c r="D642" s="22"/>
    </row>
    <row r="643" spans="3:4" ht="12.75">
      <c r="C643" s="23"/>
      <c r="D643" s="22"/>
    </row>
    <row r="644" spans="3:4" ht="12.75">
      <c r="C644" s="23"/>
      <c r="D644" s="22"/>
    </row>
    <row r="645" spans="3:4" ht="12.75">
      <c r="C645" s="23"/>
      <c r="D645" s="22"/>
    </row>
    <row r="646" spans="3:4" ht="12.75">
      <c r="C646" s="23"/>
      <c r="D646" s="22"/>
    </row>
    <row r="647" spans="3:4" ht="12.75">
      <c r="C647" s="23"/>
      <c r="D647" s="22"/>
    </row>
    <row r="648" spans="3:4" ht="12.75">
      <c r="C648" s="23"/>
      <c r="D648" s="22"/>
    </row>
    <row r="649" spans="3:4" ht="12.75">
      <c r="C649" s="23"/>
      <c r="D649" s="22"/>
    </row>
    <row r="650" spans="3:4" ht="12.75">
      <c r="C650" s="23"/>
      <c r="D650" s="22"/>
    </row>
    <row r="651" spans="3:4" ht="12.75">
      <c r="C651" s="23"/>
      <c r="D651" s="22"/>
    </row>
    <row r="652" spans="3:4" ht="12.75">
      <c r="C652" s="23"/>
      <c r="D652" s="22"/>
    </row>
    <row r="653" spans="3:4" ht="12.75">
      <c r="C653" s="23"/>
      <c r="D653" s="22"/>
    </row>
    <row r="654" spans="3:4" ht="12.75">
      <c r="C654" s="23"/>
      <c r="D654" s="22"/>
    </row>
    <row r="655" spans="3:4" ht="12.75">
      <c r="C655" s="23"/>
      <c r="D655" s="22"/>
    </row>
    <row r="656" spans="3:4" ht="12.75">
      <c r="C656" s="23"/>
      <c r="D656" s="22"/>
    </row>
    <row r="657" spans="3:4" ht="12.75">
      <c r="C657" s="23"/>
      <c r="D657" s="22"/>
    </row>
    <row r="658" spans="3:4" ht="12.75">
      <c r="C658" s="23"/>
      <c r="D658" s="22"/>
    </row>
    <row r="659" spans="3:4" ht="12.75">
      <c r="C659" s="23"/>
      <c r="D659" s="22"/>
    </row>
    <row r="660" spans="3:4" ht="12.75">
      <c r="C660" s="23"/>
      <c r="D660" s="22"/>
    </row>
    <row r="661" spans="3:4" ht="12.75">
      <c r="C661" s="23"/>
      <c r="D661" s="22"/>
    </row>
    <row r="662" spans="3:4" ht="12.75">
      <c r="C662" s="23"/>
      <c r="D662" s="22"/>
    </row>
    <row r="663" spans="3:4" ht="12.75">
      <c r="C663" s="23"/>
      <c r="D663" s="22"/>
    </row>
    <row r="664" spans="3:4" ht="12.75">
      <c r="C664" s="23"/>
      <c r="D664" s="22"/>
    </row>
    <row r="665" spans="3:4" ht="12.75">
      <c r="C665" s="23"/>
      <c r="D665" s="22"/>
    </row>
    <row r="666" spans="3:4" ht="12.75">
      <c r="C666" s="23"/>
      <c r="D666" s="22"/>
    </row>
    <row r="667" spans="3:4" ht="12.75">
      <c r="C667" s="23"/>
      <c r="D667" s="22"/>
    </row>
    <row r="668" spans="3:4" ht="12.75">
      <c r="C668" s="23"/>
      <c r="D668" s="22"/>
    </row>
    <row r="669" spans="3:4" ht="12.75">
      <c r="C669" s="23"/>
      <c r="D669" s="22"/>
    </row>
    <row r="670" spans="3:4" ht="12.75">
      <c r="C670" s="23"/>
      <c r="D670" s="22"/>
    </row>
    <row r="671" spans="3:4" ht="12.75">
      <c r="C671" s="23"/>
      <c r="D671" s="22"/>
    </row>
    <row r="672" spans="3:4" ht="12.75">
      <c r="C672" s="23"/>
      <c r="D672" s="22"/>
    </row>
    <row r="673" spans="3:4" ht="12.75">
      <c r="C673" s="23"/>
      <c r="D673" s="22"/>
    </row>
    <row r="674" spans="3:4" ht="12.75">
      <c r="C674" s="23"/>
      <c r="D674" s="22"/>
    </row>
    <row r="675" spans="3:4" ht="12.75">
      <c r="C675" s="23"/>
      <c r="D675" s="22"/>
    </row>
    <row r="676" spans="3:4" ht="12.75">
      <c r="C676" s="23"/>
      <c r="D676" s="22"/>
    </row>
    <row r="677" spans="3:4" ht="12.75">
      <c r="C677" s="23"/>
      <c r="D677" s="22"/>
    </row>
    <row r="678" spans="3:4" ht="12.75">
      <c r="C678" s="23"/>
      <c r="D678" s="22"/>
    </row>
    <row r="679" spans="3:4" ht="12.75">
      <c r="C679" s="23"/>
      <c r="D679" s="22"/>
    </row>
    <row r="680" spans="3:4" ht="12.75">
      <c r="C680" s="23"/>
      <c r="D680" s="22"/>
    </row>
    <row r="681" spans="3:4" ht="12.75">
      <c r="C681" s="23"/>
      <c r="D681" s="22"/>
    </row>
    <row r="682" spans="3:4" ht="12.75">
      <c r="C682" s="23"/>
      <c r="D682" s="22"/>
    </row>
    <row r="683" spans="3:4" ht="12.75">
      <c r="C683" s="23"/>
      <c r="D683" s="22"/>
    </row>
    <row r="684" spans="3:4" ht="12.75">
      <c r="C684" s="23"/>
      <c r="D684" s="22"/>
    </row>
    <row r="685" spans="3:4" ht="12.75">
      <c r="C685" s="23"/>
      <c r="D685" s="22"/>
    </row>
    <row r="686" spans="3:4" ht="12.75">
      <c r="C686" s="23"/>
      <c r="D686" s="22"/>
    </row>
    <row r="687" spans="3:4" ht="12.75">
      <c r="C687" s="23"/>
      <c r="D687" s="22"/>
    </row>
    <row r="688" spans="3:4" ht="12.75">
      <c r="C688" s="23"/>
      <c r="D688" s="22"/>
    </row>
    <row r="689" spans="3:4" ht="12.75">
      <c r="C689" s="23"/>
      <c r="D689" s="22"/>
    </row>
    <row r="690" spans="3:4" ht="12.75">
      <c r="C690" s="23"/>
      <c r="D690" s="22"/>
    </row>
    <row r="691" spans="3:4" ht="12.75">
      <c r="C691" s="23"/>
      <c r="D691" s="22"/>
    </row>
    <row r="692" spans="3:4" ht="12.75">
      <c r="C692" s="23"/>
      <c r="D692" s="22"/>
    </row>
    <row r="693" spans="3:4" ht="12.75">
      <c r="C693" s="23"/>
      <c r="D693" s="22"/>
    </row>
    <row r="694" spans="3:4" ht="12.75">
      <c r="C694" s="23"/>
      <c r="D694" s="22"/>
    </row>
    <row r="695" spans="3:4" ht="12.75">
      <c r="C695" s="23"/>
      <c r="D695" s="22"/>
    </row>
    <row r="696" spans="3:4" ht="12.75">
      <c r="C696" s="23"/>
      <c r="D696" s="22"/>
    </row>
    <row r="697" spans="3:4" ht="12.75">
      <c r="C697" s="23"/>
      <c r="D697" s="22"/>
    </row>
    <row r="698" spans="3:4" ht="12.75">
      <c r="C698" s="23"/>
      <c r="D698" s="22"/>
    </row>
    <row r="699" spans="3:4" ht="12.75">
      <c r="C699" s="23"/>
      <c r="D699" s="22"/>
    </row>
    <row r="700" spans="3:4" ht="12.75">
      <c r="C700" s="23"/>
      <c r="D700" s="22"/>
    </row>
    <row r="701" spans="3:4" ht="12.75">
      <c r="C701" s="23"/>
      <c r="D701" s="22"/>
    </row>
    <row r="702" spans="3:4" ht="12.75">
      <c r="C702" s="23"/>
      <c r="D702" s="22"/>
    </row>
    <row r="703" spans="3:4" ht="12.75">
      <c r="C703" s="23"/>
      <c r="D703" s="22"/>
    </row>
    <row r="704" spans="3:4" ht="12.75">
      <c r="C704" s="23"/>
      <c r="D704" s="22"/>
    </row>
    <row r="705" spans="3:4" ht="12.75">
      <c r="C705" s="23"/>
      <c r="D705" s="22"/>
    </row>
    <row r="706" spans="3:4" ht="12.75">
      <c r="C706" s="23"/>
      <c r="D706" s="22"/>
    </row>
    <row r="707" spans="3:4" ht="12.75">
      <c r="C707" s="23"/>
      <c r="D707" s="22"/>
    </row>
    <row r="708" spans="3:4" ht="12.75">
      <c r="C708" s="23"/>
      <c r="D708" s="22"/>
    </row>
    <row r="709" spans="3:4" ht="12.75">
      <c r="C709" s="23"/>
      <c r="D709" s="22"/>
    </row>
    <row r="710" spans="3:4" ht="12.75">
      <c r="C710" s="23"/>
      <c r="D710" s="22"/>
    </row>
    <row r="711" spans="3:4" ht="12.75">
      <c r="C711" s="23"/>
      <c r="D711" s="22"/>
    </row>
    <row r="712" spans="3:4" ht="12.75">
      <c r="C712" s="23"/>
      <c r="D712" s="22"/>
    </row>
    <row r="713" spans="3:4" ht="12.75">
      <c r="C713" s="23"/>
      <c r="D713" s="22"/>
    </row>
    <row r="714" spans="3:4" ht="12.75">
      <c r="C714" s="23"/>
      <c r="D714" s="22"/>
    </row>
    <row r="715" spans="3:4" ht="12.75">
      <c r="C715" s="23"/>
      <c r="D715" s="22"/>
    </row>
    <row r="716" spans="3:4" ht="12.75">
      <c r="C716" s="23"/>
      <c r="D716" s="22"/>
    </row>
    <row r="717" spans="3:4" ht="12.75">
      <c r="C717" s="23"/>
      <c r="D717" s="22"/>
    </row>
    <row r="718" spans="3:4" ht="12.75">
      <c r="C718" s="23"/>
      <c r="D718" s="22"/>
    </row>
    <row r="719" spans="3:4" ht="12.75">
      <c r="C719" s="23"/>
      <c r="D719" s="22"/>
    </row>
    <row r="720" spans="3:4" ht="12.75">
      <c r="C720" s="23"/>
      <c r="D720" s="22"/>
    </row>
    <row r="721" spans="3:4" ht="12.75">
      <c r="C721" s="23"/>
      <c r="D721" s="22"/>
    </row>
    <row r="722" spans="3:4" ht="12.75">
      <c r="C722" s="23"/>
      <c r="D722" s="22"/>
    </row>
    <row r="723" spans="3:4" ht="12.75">
      <c r="C723" s="23"/>
      <c r="D723" s="22"/>
    </row>
    <row r="724" spans="3:4" ht="12.75">
      <c r="C724" s="23"/>
      <c r="D724" s="22"/>
    </row>
    <row r="725" spans="3:4" ht="12.75">
      <c r="C725" s="23"/>
      <c r="D725" s="22"/>
    </row>
    <row r="726" spans="3:4" ht="12.75">
      <c r="C726" s="23"/>
      <c r="D726" s="22"/>
    </row>
    <row r="727" spans="3:4" ht="12.75">
      <c r="C727" s="23"/>
      <c r="D727" s="22"/>
    </row>
    <row r="728" spans="3:4" ht="12.75">
      <c r="C728" s="23"/>
      <c r="D728" s="22"/>
    </row>
    <row r="729" spans="3:4" ht="12.75">
      <c r="C729" s="23"/>
      <c r="D729" s="22"/>
    </row>
    <row r="730" spans="3:4" ht="12.75">
      <c r="C730" s="23"/>
      <c r="D730" s="22"/>
    </row>
  </sheetData>
  <printOptions/>
  <pageMargins left="0.75" right="0.75" top="1" bottom="1" header="0.5" footer="0.5"/>
  <pageSetup blackAndWhite="1" fitToHeight="1" fitToWidth="1" horizontalDpi="300" verticalDpi="3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6"/>
  <sheetViews>
    <sheetView workbookViewId="0" topLeftCell="A1">
      <selection activeCell="H20" sqref="H20"/>
    </sheetView>
  </sheetViews>
  <sheetFormatPr defaultColWidth="9.00390625" defaultRowHeight="12.75"/>
  <sheetData>
    <row r="2" spans="4:15" ht="15">
      <c r="D2" s="140" t="s">
        <v>143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>
      <c r="E22" s="118" t="s">
        <v>142</v>
      </c>
    </row>
    <row r="45" ht="12.75">
      <c r="C45" t="s">
        <v>57</v>
      </c>
    </row>
    <row r="46" ht="12.75">
      <c r="C46" t="s">
        <v>58</v>
      </c>
    </row>
  </sheetData>
  <mergeCells count="1">
    <mergeCell ref="D2:O2"/>
  </mergeCells>
  <printOptions/>
  <pageMargins left="0.75" right="0.75" top="1" bottom="1" header="0.5" footer="0.5"/>
  <pageSetup fitToHeight="1" fitToWidth="1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workbookViewId="0" topLeftCell="A1">
      <selection activeCell="H11" sqref="H11"/>
    </sheetView>
  </sheetViews>
  <sheetFormatPr defaultColWidth="9.00390625" defaultRowHeight="12.75"/>
  <cols>
    <col min="1" max="1" width="7.00390625" style="0" customWidth="1"/>
    <col min="2" max="2" width="12.375" style="0" customWidth="1"/>
    <col min="9" max="9" width="15.75390625" style="0" customWidth="1"/>
  </cols>
  <sheetData>
    <row r="2" spans="2:6" ht="15">
      <c r="B2" s="7"/>
      <c r="C2" s="7"/>
      <c r="D2" s="7"/>
      <c r="F2" s="120" t="s">
        <v>151</v>
      </c>
    </row>
    <row r="3" spans="2:8" ht="15.75" customHeight="1">
      <c r="B3" s="144" t="s">
        <v>152</v>
      </c>
      <c r="C3" s="144"/>
      <c r="D3" s="144"/>
      <c r="E3" s="144"/>
      <c r="F3" s="144"/>
      <c r="G3" s="144"/>
      <c r="H3" s="144"/>
    </row>
    <row r="4" spans="2:8" ht="15.75" customHeight="1">
      <c r="B4" s="144" t="s">
        <v>153</v>
      </c>
      <c r="C4" s="144"/>
      <c r="D4" s="144"/>
      <c r="E4" s="144"/>
      <c r="F4" s="144"/>
      <c r="G4" s="144"/>
      <c r="H4" s="144"/>
    </row>
    <row r="5" spans="2:8" ht="15">
      <c r="B5" s="141" t="s">
        <v>154</v>
      </c>
      <c r="C5" s="146" t="s">
        <v>109</v>
      </c>
      <c r="D5" s="147"/>
      <c r="E5" s="146" t="s">
        <v>28</v>
      </c>
      <c r="F5" s="148"/>
      <c r="G5" s="148"/>
      <c r="H5" s="8"/>
    </row>
    <row r="6" spans="2:10" ht="15">
      <c r="B6" s="142"/>
      <c r="C6" s="19" t="s">
        <v>35</v>
      </c>
      <c r="D6" s="20" t="s">
        <v>36</v>
      </c>
      <c r="E6" s="9" t="s">
        <v>132</v>
      </c>
      <c r="F6" s="13" t="s">
        <v>133</v>
      </c>
      <c r="G6" s="13" t="s">
        <v>134</v>
      </c>
      <c r="H6" s="8"/>
      <c r="I6" s="86"/>
      <c r="J6" s="121" t="s">
        <v>140</v>
      </c>
    </row>
    <row r="7" spans="2:11" ht="43.5" customHeight="1">
      <c r="B7" s="143"/>
      <c r="C7" s="15" t="s">
        <v>49</v>
      </c>
      <c r="D7" s="14" t="s">
        <v>48</v>
      </c>
      <c r="E7" s="18" t="s">
        <v>51</v>
      </c>
      <c r="F7" s="14" t="s">
        <v>122</v>
      </c>
      <c r="G7" s="14" t="s">
        <v>50</v>
      </c>
      <c r="H7" s="8"/>
      <c r="I7" s="145" t="s">
        <v>146</v>
      </c>
      <c r="J7" s="145"/>
      <c r="K7" s="145"/>
    </row>
    <row r="8" spans="2:11" ht="15">
      <c r="B8" s="21" t="s">
        <v>19</v>
      </c>
      <c r="C8" s="9" t="s">
        <v>46</v>
      </c>
      <c r="D8" s="13" t="s">
        <v>46</v>
      </c>
      <c r="E8" s="105">
        <v>1</v>
      </c>
      <c r="F8" s="104">
        <v>1</v>
      </c>
      <c r="G8" s="104">
        <v>1</v>
      </c>
      <c r="H8" s="8"/>
      <c r="I8" s="87" t="s">
        <v>109</v>
      </c>
      <c r="J8" s="88" t="s">
        <v>35</v>
      </c>
      <c r="K8" s="89" t="s">
        <v>36</v>
      </c>
    </row>
    <row r="9" spans="2:11" ht="16.5">
      <c r="B9" s="10" t="s">
        <v>39</v>
      </c>
      <c r="C9" s="16">
        <v>83.45</v>
      </c>
      <c r="D9" s="10">
        <v>64.95</v>
      </c>
      <c r="E9" s="122">
        <v>75.9</v>
      </c>
      <c r="F9" s="10">
        <v>76.5</v>
      </c>
      <c r="G9" s="10">
        <v>77</v>
      </c>
      <c r="H9" s="8"/>
      <c r="I9" s="86" t="s">
        <v>110</v>
      </c>
      <c r="J9" s="90">
        <v>65.4</v>
      </c>
      <c r="K9" s="91">
        <v>49.7</v>
      </c>
    </row>
    <row r="10" spans="2:11" ht="16.5">
      <c r="B10" s="10" t="s">
        <v>40</v>
      </c>
      <c r="C10" s="16">
        <v>0.095</v>
      </c>
      <c r="D10" s="10">
        <v>0.355</v>
      </c>
      <c r="E10" s="16">
        <v>0.3</v>
      </c>
      <c r="F10" s="10">
        <v>0.33</v>
      </c>
      <c r="G10" s="10">
        <v>0.07</v>
      </c>
      <c r="H10" s="8"/>
      <c r="I10" s="86" t="s">
        <v>111</v>
      </c>
      <c r="J10" s="92" t="s">
        <v>144</v>
      </c>
      <c r="K10" s="91" t="s">
        <v>145</v>
      </c>
    </row>
    <row r="11" spans="2:11" ht="16.5">
      <c r="B11" s="10" t="s">
        <v>41</v>
      </c>
      <c r="C11" s="16">
        <v>7.525</v>
      </c>
      <c r="D11" s="10">
        <v>11.8125</v>
      </c>
      <c r="E11" s="16">
        <v>11.6</v>
      </c>
      <c r="F11" s="10">
        <v>12.7</v>
      </c>
      <c r="G11" s="10">
        <v>8.2</v>
      </c>
      <c r="H11" s="8"/>
      <c r="I11" s="86" t="s">
        <v>112</v>
      </c>
      <c r="J11" s="92">
        <v>6.1</v>
      </c>
      <c r="K11" s="91">
        <v>2.8</v>
      </c>
    </row>
    <row r="12" spans="2:11" ht="16.5">
      <c r="B12" s="10" t="s">
        <v>42</v>
      </c>
      <c r="C12" s="16">
        <v>0.465</v>
      </c>
      <c r="D12" s="10">
        <v>1.1725</v>
      </c>
      <c r="E12" s="16">
        <v>3.1</v>
      </c>
      <c r="F12" s="10">
        <v>1.31</v>
      </c>
      <c r="G12" s="10">
        <v>0.42</v>
      </c>
      <c r="H12" s="8"/>
      <c r="I12" s="86" t="s">
        <v>113</v>
      </c>
      <c r="J12" s="92">
        <v>10.5</v>
      </c>
      <c r="K12" s="91">
        <v>21</v>
      </c>
    </row>
    <row r="13" spans="2:11" ht="15">
      <c r="B13" s="10" t="s">
        <v>22</v>
      </c>
      <c r="C13" s="16">
        <v>0.165</v>
      </c>
      <c r="D13" s="10">
        <v>1.67</v>
      </c>
      <c r="E13" s="16">
        <v>0.27</v>
      </c>
      <c r="F13" s="10">
        <v>0.35</v>
      </c>
      <c r="G13" s="10">
        <v>0.13</v>
      </c>
      <c r="H13" s="8"/>
      <c r="I13" s="86" t="s">
        <v>114</v>
      </c>
      <c r="J13" s="92">
        <v>1.8</v>
      </c>
      <c r="K13" s="91">
        <v>6.4</v>
      </c>
    </row>
    <row r="14" spans="2:11" ht="15">
      <c r="B14" s="10" t="s">
        <v>0</v>
      </c>
      <c r="C14" s="16">
        <v>0.023500000000000004</v>
      </c>
      <c r="D14" s="10">
        <v>0.07725</v>
      </c>
      <c r="E14" s="16">
        <v>0.33</v>
      </c>
      <c r="F14" s="10">
        <v>0.011</v>
      </c>
      <c r="G14" s="10">
        <v>0.084</v>
      </c>
      <c r="H14" s="8"/>
      <c r="I14" s="86" t="s">
        <v>115</v>
      </c>
      <c r="J14" s="92">
        <v>0.4</v>
      </c>
      <c r="K14" s="91">
        <v>1.5</v>
      </c>
    </row>
    <row r="15" spans="2:11" ht="15">
      <c r="B15" s="10" t="s">
        <v>1</v>
      </c>
      <c r="C15" s="16">
        <v>1.1575</v>
      </c>
      <c r="D15" s="10">
        <v>3.89</v>
      </c>
      <c r="E15" s="16">
        <v>1.9</v>
      </c>
      <c r="F15" s="10">
        <v>1.49</v>
      </c>
      <c r="G15" s="10">
        <v>0.99</v>
      </c>
      <c r="H15" s="8"/>
      <c r="I15" s="86" t="s">
        <v>116</v>
      </c>
      <c r="J15" s="92"/>
      <c r="K15" s="91">
        <v>0.3</v>
      </c>
    </row>
    <row r="16" spans="2:11" ht="15">
      <c r="B16" s="10" t="s">
        <v>2</v>
      </c>
      <c r="C16" s="16">
        <v>1.3325</v>
      </c>
      <c r="D16" s="10">
        <v>4.205</v>
      </c>
      <c r="E16" s="16">
        <v>0.12</v>
      </c>
      <c r="F16" s="10">
        <v>0.15</v>
      </c>
      <c r="G16" s="10">
        <v>4.77</v>
      </c>
      <c r="H16" s="8"/>
      <c r="I16" s="86" t="s">
        <v>117</v>
      </c>
      <c r="J16" s="92">
        <v>0.2</v>
      </c>
      <c r="K16" s="91">
        <v>0.8</v>
      </c>
    </row>
    <row r="17" spans="2:11" ht="16.5">
      <c r="B17" s="10" t="s">
        <v>43</v>
      </c>
      <c r="C17" s="16">
        <v>1.1625</v>
      </c>
      <c r="D17" s="10">
        <v>0.46</v>
      </c>
      <c r="E17" s="16">
        <v>0.1</v>
      </c>
      <c r="F17" s="10">
        <v>2.01</v>
      </c>
      <c r="G17" s="10">
        <v>1.33</v>
      </c>
      <c r="H17" s="8"/>
      <c r="I17" s="86" t="s">
        <v>118</v>
      </c>
      <c r="J17" s="92">
        <v>0.5</v>
      </c>
      <c r="K17" s="91"/>
    </row>
    <row r="18" spans="2:11" ht="16.5">
      <c r="B18" s="10" t="s">
        <v>44</v>
      </c>
      <c r="C18" s="16">
        <v>2.455</v>
      </c>
      <c r="D18" s="10">
        <v>4.055</v>
      </c>
      <c r="E18" s="16">
        <v>3.73</v>
      </c>
      <c r="F18" s="10">
        <v>3.06</v>
      </c>
      <c r="G18" s="10">
        <v>2.34</v>
      </c>
      <c r="H18" s="8"/>
      <c r="I18" s="86" t="s">
        <v>125</v>
      </c>
      <c r="J18" s="92"/>
      <c r="K18" s="91">
        <v>1.2</v>
      </c>
    </row>
    <row r="19" spans="2:11" ht="16.5">
      <c r="B19" s="10" t="s">
        <v>45</v>
      </c>
      <c r="C19" s="16">
        <v>0.041499999999999995</v>
      </c>
      <c r="D19" s="10">
        <v>0.08600000000000001</v>
      </c>
      <c r="E19" s="16">
        <v>0.115</v>
      </c>
      <c r="F19" s="10">
        <v>0.078</v>
      </c>
      <c r="G19" s="10">
        <v>0.025</v>
      </c>
      <c r="H19" s="8"/>
      <c r="I19" s="86" t="s">
        <v>119</v>
      </c>
      <c r="J19" s="92">
        <v>4.4</v>
      </c>
      <c r="K19" s="91">
        <v>12.3</v>
      </c>
    </row>
    <row r="20" spans="2:8" ht="15">
      <c r="B20" s="10" t="s">
        <v>3</v>
      </c>
      <c r="C20" s="16">
        <v>2.13</v>
      </c>
      <c r="D20" s="10">
        <v>7.5325</v>
      </c>
      <c r="E20" s="16">
        <v>2.73</v>
      </c>
      <c r="F20" s="10">
        <v>2.04</v>
      </c>
      <c r="G20" s="10">
        <v>4.73</v>
      </c>
      <c r="H20" s="8"/>
    </row>
    <row r="21" spans="2:8" ht="15">
      <c r="B21" s="123" t="s">
        <v>4</v>
      </c>
      <c r="C21" s="124">
        <v>100.0025</v>
      </c>
      <c r="D21" s="123">
        <v>100.26574999999998</v>
      </c>
      <c r="E21" s="124">
        <v>100.195</v>
      </c>
      <c r="F21" s="123">
        <v>100.02900000000001</v>
      </c>
      <c r="G21" s="123">
        <v>100.089</v>
      </c>
      <c r="H21" s="8"/>
    </row>
    <row r="22" spans="2:8" ht="15">
      <c r="B22" s="10" t="s">
        <v>5</v>
      </c>
      <c r="C22" s="16">
        <v>0.09914319952067106</v>
      </c>
      <c r="D22" s="10">
        <v>0.23</v>
      </c>
      <c r="E22" s="16">
        <v>0.20553359683794464</v>
      </c>
      <c r="F22" s="10">
        <v>0.19</v>
      </c>
      <c r="G22" s="10">
        <v>0.12</v>
      </c>
      <c r="H22" s="8"/>
    </row>
    <row r="23" spans="2:17" ht="15">
      <c r="B23" s="10" t="s">
        <v>7</v>
      </c>
      <c r="C23" s="16">
        <v>0.02170161773517076</v>
      </c>
      <c r="D23" s="10">
        <v>0.1</v>
      </c>
      <c r="E23" s="16">
        <v>0.0737812911725955</v>
      </c>
      <c r="F23" s="10">
        <v>0.04</v>
      </c>
      <c r="G23" s="10">
        <v>0.02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 ht="15">
      <c r="B24" s="11" t="s">
        <v>9</v>
      </c>
      <c r="C24" s="17">
        <v>0.012624584717607973</v>
      </c>
      <c r="D24" s="12">
        <v>0.03</v>
      </c>
      <c r="E24" s="17">
        <v>0.02586206896551724</v>
      </c>
      <c r="F24" s="12">
        <v>0.026</v>
      </c>
      <c r="G24" s="12">
        <v>0.009</v>
      </c>
      <c r="H24" s="73"/>
      <c r="I24" s="73"/>
      <c r="J24" s="82"/>
      <c r="K24" s="82"/>
      <c r="L24" s="82"/>
      <c r="M24" s="82"/>
      <c r="N24" s="73"/>
      <c r="O24" s="82"/>
      <c r="P24" s="82"/>
      <c r="Q24" s="82"/>
    </row>
    <row r="25" spans="2:8" ht="15">
      <c r="B25" s="11" t="s">
        <v>11</v>
      </c>
      <c r="C25" s="16">
        <v>0.4735234215885946</v>
      </c>
      <c r="D25" s="10">
        <v>0.11</v>
      </c>
      <c r="E25" s="16">
        <v>0.02680965147453083</v>
      </c>
      <c r="F25" s="10">
        <v>0.66</v>
      </c>
      <c r="G25" s="10">
        <v>0.57</v>
      </c>
      <c r="H25" s="8"/>
    </row>
    <row r="26" spans="2:8" ht="12.75">
      <c r="B26" s="8"/>
      <c r="C26" s="8"/>
      <c r="D26" s="8"/>
      <c r="E26" s="8"/>
      <c r="F26" s="8"/>
      <c r="G26" s="8"/>
      <c r="H26" s="8"/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8"/>
      <c r="C29" s="8"/>
      <c r="D29" s="8"/>
      <c r="E29" s="8"/>
      <c r="F29" s="8"/>
      <c r="G29" s="8"/>
      <c r="H29" s="8"/>
    </row>
    <row r="30" spans="2:8" ht="12.75">
      <c r="B30" s="8"/>
      <c r="C30" s="8"/>
      <c r="D30" s="8"/>
      <c r="E30" s="8"/>
      <c r="F30" s="8"/>
      <c r="G30" s="8"/>
      <c r="H30" s="8"/>
    </row>
    <row r="31" spans="2:8" ht="12.75">
      <c r="B31" s="8"/>
      <c r="C31" s="8"/>
      <c r="D31" s="8"/>
      <c r="E31" s="8"/>
      <c r="F31" s="8"/>
      <c r="G31" s="8"/>
      <c r="H31" s="8"/>
    </row>
  </sheetData>
  <mergeCells count="6">
    <mergeCell ref="B5:B7"/>
    <mergeCell ref="B3:H3"/>
    <mergeCell ref="B4:H4"/>
    <mergeCell ref="I7:K7"/>
    <mergeCell ref="C5:D5"/>
    <mergeCell ref="E5:G5"/>
  </mergeCells>
  <printOptions/>
  <pageMargins left="0.75" right="0.75" top="1" bottom="1" header="0.5" footer="0.5"/>
  <pageSetup fitToHeight="2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 Э. Юдович</dc:creator>
  <cp:keywords/>
  <dc:description/>
  <cp:lastModifiedBy>0-</cp:lastModifiedBy>
  <cp:lastPrinted>2002-01-06T11:08:15Z</cp:lastPrinted>
  <dcterms:created xsi:type="dcterms:W3CDTF">2000-11-15T14:13:19Z</dcterms:created>
  <dcterms:modified xsi:type="dcterms:W3CDTF">2012-01-20T21:46:16Z</dcterms:modified>
  <cp:category/>
  <cp:version/>
  <cp:contentType/>
  <cp:contentStatus/>
</cp:coreProperties>
</file>